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7095" windowHeight="9090" activeTab="0"/>
  </bookViews>
  <sheets>
    <sheet name="dessin" sheetId="1" r:id="rId1"/>
    <sheet name="trochoïde" sheetId="2" r:id="rId2"/>
    <sheet name="Feuil3" sheetId="3" r:id="rId3"/>
  </sheets>
  <definedNames>
    <definedName name="_xlnm.Print_Area" localSheetId="0">'dessin'!$A$1:$M$78</definedName>
    <definedName name="_xlnm.Print_Area" localSheetId="1">'trochoïde'!$A$1:$N$45</definedName>
  </definedNames>
  <calcPr fullCalcOnLoad="1"/>
</workbook>
</file>

<file path=xl/sharedStrings.xml><?xml version="1.0" encoding="utf-8"?>
<sst xmlns="http://schemas.openxmlformats.org/spreadsheetml/2006/main" count="127" uniqueCount="106">
  <si>
    <t>rho-i</t>
  </si>
  <si>
    <t>CI</t>
  </si>
  <si>
    <t>déport</t>
  </si>
  <si>
    <t>r0</t>
  </si>
  <si>
    <t>Z</t>
  </si>
  <si>
    <t>graph x</t>
  </si>
  <si>
    <t>graph y</t>
  </si>
  <si>
    <t>rayon r0</t>
  </si>
  <si>
    <t>X</t>
  </si>
  <si>
    <t>Y</t>
  </si>
  <si>
    <t>angle</t>
  </si>
  <si>
    <t>deplac</t>
  </si>
  <si>
    <t>incrément</t>
  </si>
  <si>
    <t>zoom</t>
  </si>
  <si>
    <t>pignon</t>
  </si>
  <si>
    <t>nombre de dents</t>
  </si>
  <si>
    <t>x</t>
  </si>
  <si>
    <t>m0</t>
  </si>
  <si>
    <t>module de taille</t>
  </si>
  <si>
    <t>alpha0</t>
  </si>
  <si>
    <t>angle de pression de taille</t>
  </si>
  <si>
    <t>ha0/m0</t>
  </si>
  <si>
    <t>saillie crémaillère (1,25 pour ISO)</t>
  </si>
  <si>
    <t>hf0/m0</t>
  </si>
  <si>
    <t>creux crémaillère (1 pour ISO)</t>
  </si>
  <si>
    <t>rb</t>
  </si>
  <si>
    <t>rayon de base</t>
  </si>
  <si>
    <t>ra</t>
  </si>
  <si>
    <t>rayon de tête</t>
  </si>
  <si>
    <t>rf</t>
  </si>
  <si>
    <t>rayon de pied</t>
  </si>
  <si>
    <t>st0</t>
  </si>
  <si>
    <t>épaisseur apparente de dent en r0</t>
  </si>
  <si>
    <t>stb</t>
  </si>
  <si>
    <t>épaisseur apparente de dent en rb</t>
  </si>
  <si>
    <t>sect angul</t>
  </si>
  <si>
    <t>secteur de définition de la ddc</t>
  </si>
  <si>
    <t>complém</t>
  </si>
  <si>
    <t>complément pour une 1/2 dent</t>
  </si>
  <si>
    <t xml:space="preserve"> </t>
  </si>
  <si>
    <t>zones</t>
  </si>
  <si>
    <t>secteur</t>
  </si>
  <si>
    <t>debut / fin</t>
  </si>
  <si>
    <t>incrément global (non utilisé)</t>
  </si>
  <si>
    <t>angle de début et de fin</t>
  </si>
  <si>
    <t>zone rf</t>
  </si>
  <si>
    <t>nombre de points</t>
  </si>
  <si>
    <t>zone rho-i</t>
  </si>
  <si>
    <t>zone ddc</t>
  </si>
  <si>
    <t>zone rho-j</t>
  </si>
  <si>
    <t>zone ra</t>
  </si>
  <si>
    <t>rayon de taille</t>
  </si>
  <si>
    <t>nb de points 1/2 dent (100 maxi)</t>
  </si>
  <si>
    <t>nb de point sur rayon crémaillère</t>
  </si>
  <si>
    <t>nb de dents crémaillère</t>
  </si>
  <si>
    <t>nb d'incréments (30 maxi)</t>
  </si>
  <si>
    <t>angle de départ</t>
  </si>
  <si>
    <t>angle d'arrivée</t>
  </si>
  <si>
    <t>num</t>
  </si>
  <si>
    <t>cas</t>
  </si>
  <si>
    <t>theta (rad)</t>
  </si>
  <si>
    <t>alpha(rad)</t>
  </si>
  <si>
    <t>rayon</t>
  </si>
  <si>
    <t>ri</t>
  </si>
  <si>
    <t>gamma-i</t>
  </si>
  <si>
    <t>theta-i</t>
  </si>
  <si>
    <t>alpha-i</t>
  </si>
  <si>
    <t>beta-i</t>
  </si>
  <si>
    <t>angle de début de ddc</t>
  </si>
  <si>
    <t>rayon de début de ddc</t>
  </si>
  <si>
    <t>nb de points crémaillère (400 maxi)</t>
  </si>
  <si>
    <t>crémaillère</t>
  </si>
  <si>
    <t>fenêtre</t>
  </si>
  <si>
    <t>Xmin</t>
  </si>
  <si>
    <t>Xmax</t>
  </si>
  <si>
    <t>Ymin</t>
  </si>
  <si>
    <t>Ymax</t>
  </si>
  <si>
    <t>trace</t>
  </si>
  <si>
    <t>efface</t>
  </si>
  <si>
    <t>cadrage</t>
  </si>
  <si>
    <t>Ctrl W</t>
  </si>
  <si>
    <t>Ctrl T</t>
  </si>
  <si>
    <t>Ctrl P</t>
  </si>
  <si>
    <t>Ctrl F</t>
  </si>
  <si>
    <t>Ctrl Q</t>
  </si>
  <si>
    <t>animation</t>
  </si>
  <si>
    <t>Ctrl A</t>
  </si>
  <si>
    <t>interférence de taille</t>
  </si>
  <si>
    <t>totale</t>
  </si>
  <si>
    <t>angle arrivée</t>
  </si>
  <si>
    <t>angle départ</t>
  </si>
  <si>
    <t>trochoïde</t>
  </si>
  <si>
    <t>delta</t>
  </si>
  <si>
    <t>theta</t>
  </si>
  <si>
    <t>X/Y</t>
  </si>
  <si>
    <t>rayon et rayon corrigé</t>
  </si>
  <si>
    <t>N normé</t>
  </si>
  <si>
    <t>dessin cercle r0</t>
  </si>
  <si>
    <t>dessin trochoïde</t>
  </si>
  <si>
    <t>dessin cercle osculateur</t>
  </si>
  <si>
    <t>point M</t>
  </si>
  <si>
    <t>N (normale)</t>
  </si>
  <si>
    <t>distance</t>
  </si>
  <si>
    <t>Xmin/Xmax</t>
  </si>
  <si>
    <t>Ymin/Ymax</t>
  </si>
  <si>
    <t>0,5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</si>
</sst>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7">
    <font>
      <sz val="10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sz val="10"/>
      <color indexed="13"/>
      <name val="Arial"/>
      <family val="2"/>
    </font>
    <font>
      <sz val="19.25"/>
      <name val="Arial"/>
      <family val="2"/>
    </font>
    <font>
      <sz val="18.5"/>
      <name val="Arial"/>
      <family val="0"/>
    </font>
    <font>
      <sz val="10"/>
      <color indexed="4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2" fillId="3" borderId="2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2" fillId="3" borderId="5" xfId="0" applyNumberFormat="1" applyFont="1" applyFill="1" applyBorder="1" applyAlignment="1" applyProtection="1">
      <alignment/>
      <protection locked="0"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4" borderId="9" xfId="0" applyNumberFormat="1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0" fontId="0" fillId="4" borderId="2" xfId="0" applyNumberFormat="1" applyFont="1" applyFill="1" applyBorder="1" applyAlignment="1" applyProtection="1">
      <alignment/>
      <protection/>
    </xf>
    <xf numFmtId="0" fontId="0" fillId="4" borderId="10" xfId="0" applyNumberFormat="1" applyFont="1" applyFill="1" applyBorder="1" applyAlignment="1" applyProtection="1">
      <alignment/>
      <protection/>
    </xf>
    <xf numFmtId="0" fontId="0" fillId="4" borderId="1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5" xfId="0" applyNumberFormat="1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0" fillId="4" borderId="12" xfId="0" applyNumberFormat="1" applyFont="1" applyFill="1" applyBorder="1" applyAlignment="1" applyProtection="1">
      <alignment/>
      <protection/>
    </xf>
    <xf numFmtId="0" fontId="0" fillId="4" borderId="7" xfId="0" applyNumberFormat="1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 horizontal="left"/>
      <protection/>
    </xf>
    <xf numFmtId="0" fontId="0" fillId="2" borderId="14" xfId="0" applyFont="1" applyFill="1" applyBorder="1" applyAlignment="1" applyProtection="1">
      <alignment horizontal="left"/>
      <protection/>
    </xf>
    <xf numFmtId="0" fontId="0" fillId="2" borderId="13" xfId="0" applyFont="1" applyFill="1" applyBorder="1" applyAlignment="1" applyProtection="1">
      <alignment/>
      <protection/>
    </xf>
    <xf numFmtId="0" fontId="0" fillId="2" borderId="14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 applyProtection="1">
      <alignment horizontal="left"/>
      <protection/>
    </xf>
    <xf numFmtId="0" fontId="0" fillId="4" borderId="9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4" borderId="1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4" borderId="5" xfId="0" applyFont="1" applyFill="1" applyBorder="1" applyAlignment="1" applyProtection="1">
      <alignment/>
      <protection/>
    </xf>
    <xf numFmtId="0" fontId="0" fillId="4" borderId="15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4" borderId="3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7" xfId="0" applyFont="1" applyFill="1" applyBorder="1" applyAlignment="1" applyProtection="1">
      <alignment horizontal="left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4" borderId="7" xfId="0" applyFont="1" applyFill="1" applyBorder="1" applyAlignment="1" applyProtection="1">
      <alignment/>
      <protection/>
    </xf>
    <xf numFmtId="0" fontId="0" fillId="4" borderId="16" xfId="0" applyFont="1" applyFill="1" applyBorder="1" applyAlignment="1" applyProtection="1">
      <alignment/>
      <protection/>
    </xf>
    <xf numFmtId="0" fontId="3" fillId="3" borderId="12" xfId="0" applyNumberFormat="1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0" fillId="4" borderId="7" xfId="0" applyNumberFormat="1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16" xfId="0" applyFont="1" applyFill="1" applyBorder="1" applyAlignment="1" applyProtection="1">
      <alignment/>
      <protection/>
    </xf>
    <xf numFmtId="0" fontId="0" fillId="4" borderId="15" xfId="0" applyNumberFormat="1" applyFont="1" applyFill="1" applyBorder="1" applyAlignment="1" applyProtection="1">
      <alignment/>
      <protection/>
    </xf>
    <xf numFmtId="0" fontId="0" fillId="4" borderId="2" xfId="0" applyNumberFormat="1" applyFont="1" applyFill="1" applyBorder="1" applyAlignment="1" applyProtection="1">
      <alignment/>
      <protection/>
    </xf>
    <xf numFmtId="0" fontId="0" fillId="4" borderId="16" xfId="0" applyNumberFormat="1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/>
      <protection/>
    </xf>
    <xf numFmtId="0" fontId="2" fillId="3" borderId="16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 locked="0"/>
    </xf>
    <xf numFmtId="0" fontId="2" fillId="3" borderId="23" xfId="0" applyNumberFormat="1" applyFont="1" applyFill="1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4" borderId="9" xfId="0" applyNumberFormat="1" applyFont="1" applyFill="1" applyBorder="1" applyAlignment="1" applyProtection="1">
      <alignment/>
      <protection locked="0"/>
    </xf>
    <xf numFmtId="0" fontId="2" fillId="4" borderId="1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" borderId="19" xfId="0" applyFont="1" applyFill="1" applyBorder="1" applyAlignment="1" applyProtection="1">
      <alignment/>
      <protection locked="0"/>
    </xf>
    <xf numFmtId="0" fontId="2" fillId="3" borderId="22" xfId="0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0" fontId="2" fillId="3" borderId="2" xfId="0" applyFont="1" applyFill="1" applyBorder="1" applyAlignment="1" applyProtection="1">
      <alignment/>
      <protection locked="0"/>
    </xf>
    <xf numFmtId="0" fontId="2" fillId="3" borderId="16" xfId="0" applyFont="1" applyFill="1" applyBorder="1" applyAlignment="1" applyProtection="1">
      <alignment/>
      <protection locked="0"/>
    </xf>
    <xf numFmtId="0" fontId="0" fillId="2" borderId="20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172" fontId="0" fillId="2" borderId="22" xfId="0" applyNumberFormat="1" applyFill="1" applyBorder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2" fillId="6" borderId="12" xfId="0" applyFont="1" applyFill="1" applyBorder="1" applyAlignment="1" applyProtection="1">
      <alignment/>
      <protection/>
    </xf>
    <xf numFmtId="0" fontId="2" fillId="6" borderId="2" xfId="0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0" fillId="4" borderId="7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 locked="0"/>
    </xf>
    <xf numFmtId="0" fontId="3" fillId="3" borderId="12" xfId="0" applyFont="1" applyFill="1" applyBorder="1" applyAlignment="1" applyProtection="1">
      <alignment/>
      <protection/>
    </xf>
    <xf numFmtId="0" fontId="6" fillId="4" borderId="2" xfId="0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crémaillère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dessin!$U$40:$U$111</c:f>
              <c:numCache/>
            </c:numRef>
          </c:xVal>
          <c:yVal>
            <c:numRef>
              <c:f>dessin!$V$40:$V$111</c:f>
              <c:numCache/>
            </c:numRef>
          </c:yVal>
          <c:smooth val="1"/>
        </c:ser>
        <c:ser>
          <c:idx val="1"/>
          <c:order val="1"/>
          <c:tx>
            <c:v>pas1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dessin!$AD$40:$AD$111</c:f>
              <c:numCache/>
            </c:numRef>
          </c:xVal>
          <c:yVal>
            <c:numRef>
              <c:f>dessin!$AE$40:$AE$111</c:f>
              <c:numCache/>
            </c:numRef>
          </c:yVal>
          <c:smooth val="1"/>
        </c:ser>
        <c:ser>
          <c:idx val="2"/>
          <c:order val="2"/>
          <c:tx>
            <c:v>pas2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dessin!$AG$40:$AG$111</c:f>
              <c:numCache/>
            </c:numRef>
          </c:xVal>
          <c:yVal>
            <c:numRef>
              <c:f>dessin!$AH$40:$AH$111</c:f>
              <c:numCache/>
            </c:numRef>
          </c:yVal>
          <c:smooth val="1"/>
        </c:ser>
        <c:ser>
          <c:idx val="3"/>
          <c:order val="3"/>
          <c:tx>
            <c:v>pas3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dessin!$AJ$40:$AJ$111</c:f>
              <c:numCache/>
            </c:numRef>
          </c:xVal>
          <c:yVal>
            <c:numRef>
              <c:f>dessin!$AK$40:$AK$111</c:f>
              <c:numCache/>
            </c:numRef>
          </c:yVal>
          <c:smooth val="1"/>
        </c:ser>
        <c:ser>
          <c:idx val="4"/>
          <c:order val="4"/>
          <c:tx>
            <c:v>pas4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dessin!$AM$40:$AM$111</c:f>
              <c:numCache/>
            </c:numRef>
          </c:xVal>
          <c:yVal>
            <c:numRef>
              <c:f>dessin!$AN$40:$AN$111</c:f>
              <c:numCache/>
            </c:numRef>
          </c:yVal>
          <c:smooth val="1"/>
        </c:ser>
        <c:ser>
          <c:idx val="5"/>
          <c:order val="5"/>
          <c:tx>
            <c:v>pas5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dessin!$AP$40:$AP$111</c:f>
              <c:numCache/>
            </c:numRef>
          </c:xVal>
          <c:yVal>
            <c:numRef>
              <c:f>dessin!$AQ$40:$AQ$111</c:f>
              <c:numCache/>
            </c:numRef>
          </c:yVal>
          <c:smooth val="1"/>
        </c:ser>
        <c:ser>
          <c:idx val="6"/>
          <c:order val="6"/>
          <c:tx>
            <c:v>pas6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dessin!$AS$40:$AS$111</c:f>
              <c:numCache/>
            </c:numRef>
          </c:xVal>
          <c:yVal>
            <c:numRef>
              <c:f>dessin!$AT$40:$AT$111</c:f>
              <c:numCache/>
            </c:numRef>
          </c:yVal>
          <c:smooth val="1"/>
        </c:ser>
        <c:ser>
          <c:idx val="7"/>
          <c:order val="7"/>
          <c:tx>
            <c:v>pas7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dessin!$AV$40:$AV$111</c:f>
              <c:numCache/>
            </c:numRef>
          </c:xVal>
          <c:yVal>
            <c:numRef>
              <c:f>dessin!$AW$40:$AW$111</c:f>
              <c:numCache/>
            </c:numRef>
          </c:yVal>
          <c:smooth val="1"/>
        </c:ser>
        <c:ser>
          <c:idx val="8"/>
          <c:order val="8"/>
          <c:tx>
            <c:v>pas8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dessin!$AY$40:$AY$111</c:f>
              <c:numCache/>
            </c:numRef>
          </c:xVal>
          <c:yVal>
            <c:numRef>
              <c:f>dessin!$AZ$40:$AZ$111</c:f>
              <c:numCache/>
            </c:numRef>
          </c:yVal>
          <c:smooth val="1"/>
        </c:ser>
        <c:ser>
          <c:idx val="9"/>
          <c:order val="9"/>
          <c:tx>
            <c:v>pas9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dessin!$BB$40:$BB$111</c:f>
              <c:numCache/>
            </c:numRef>
          </c:xVal>
          <c:yVal>
            <c:numRef>
              <c:f>dessin!$BC$40:$BC$111</c:f>
              <c:numCache/>
            </c:numRef>
          </c:yVal>
          <c:smooth val="1"/>
        </c:ser>
        <c:ser>
          <c:idx val="10"/>
          <c:order val="10"/>
          <c:tx>
            <c:v>pas10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dessin!$BE$40:$BE$111</c:f>
              <c:numCache/>
            </c:numRef>
          </c:xVal>
          <c:yVal>
            <c:numRef>
              <c:f>dessin!$BF$40:$BF$111</c:f>
              <c:numCache/>
            </c:numRef>
          </c:yVal>
          <c:smooth val="1"/>
        </c:ser>
        <c:ser>
          <c:idx val="11"/>
          <c:order val="11"/>
          <c:tx>
            <c:v>pas11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dessin!$BH$40:$BH$111</c:f>
              <c:numCache/>
            </c:numRef>
          </c:xVal>
          <c:yVal>
            <c:numRef>
              <c:f>dessin!$BI$40:$BI$111</c:f>
              <c:numCache/>
            </c:numRef>
          </c:yVal>
          <c:smooth val="1"/>
        </c:ser>
        <c:ser>
          <c:idx val="12"/>
          <c:order val="12"/>
          <c:tx>
            <c:v>pas12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dessin!$BK$40:$BK$111</c:f>
              <c:numCache/>
            </c:numRef>
          </c:xVal>
          <c:yVal>
            <c:numRef>
              <c:f>dessin!$BL$40:$BL$111</c:f>
              <c:numCache/>
            </c:numRef>
          </c:yVal>
          <c:smooth val="1"/>
        </c:ser>
        <c:ser>
          <c:idx val="13"/>
          <c:order val="13"/>
          <c:tx>
            <c:v>pas13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dessin!$BN$40:$BN$111</c:f>
              <c:numCache/>
            </c:numRef>
          </c:xVal>
          <c:yVal>
            <c:numRef>
              <c:f>dessin!$BO$40:$BO$111</c:f>
              <c:numCache/>
            </c:numRef>
          </c:yVal>
          <c:smooth val="1"/>
        </c:ser>
        <c:ser>
          <c:idx val="14"/>
          <c:order val="14"/>
          <c:tx>
            <c:v>pas14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dessin!$BQ$40:$BQ$111</c:f>
              <c:numCache/>
            </c:numRef>
          </c:xVal>
          <c:yVal>
            <c:numRef>
              <c:f>dessin!$BR$40:$BR$111</c:f>
              <c:numCache/>
            </c:numRef>
          </c:yVal>
          <c:smooth val="1"/>
        </c:ser>
        <c:ser>
          <c:idx val="15"/>
          <c:order val="15"/>
          <c:tx>
            <c:v>pas15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dessin!$BT$40:$BT$111</c:f>
              <c:numCache/>
            </c:numRef>
          </c:xVal>
          <c:yVal>
            <c:numRef>
              <c:f>dessin!$BU$40:$BU$111</c:f>
              <c:numCache/>
            </c:numRef>
          </c:yVal>
          <c:smooth val="1"/>
        </c:ser>
        <c:ser>
          <c:idx val="16"/>
          <c:order val="16"/>
          <c:tx>
            <c:v>pas16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dessin!$BW$40:$BW$111</c:f>
              <c:numCache/>
            </c:numRef>
          </c:xVal>
          <c:yVal>
            <c:numRef>
              <c:f>dessin!$BX$40:$BX$111</c:f>
              <c:numCache/>
            </c:numRef>
          </c:yVal>
          <c:smooth val="1"/>
        </c:ser>
        <c:ser>
          <c:idx val="17"/>
          <c:order val="17"/>
          <c:tx>
            <c:v>pas17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dessin!$BZ$40:$BZ$111</c:f>
              <c:numCache/>
            </c:numRef>
          </c:xVal>
          <c:yVal>
            <c:numRef>
              <c:f>dessin!$CA$40:$CA$111</c:f>
              <c:numCache/>
            </c:numRef>
          </c:yVal>
          <c:smooth val="1"/>
        </c:ser>
        <c:ser>
          <c:idx val="18"/>
          <c:order val="18"/>
          <c:tx>
            <c:v>pas18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dessin!$CC$40:$CC$111</c:f>
              <c:numCache/>
            </c:numRef>
          </c:xVal>
          <c:yVal>
            <c:numRef>
              <c:f>dessin!$CD$40:$CD$111</c:f>
              <c:numCache/>
            </c:numRef>
          </c:yVal>
          <c:smooth val="1"/>
        </c:ser>
        <c:ser>
          <c:idx val="19"/>
          <c:order val="19"/>
          <c:tx>
            <c:v>pas19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dessin!$CF$40:$CF$111</c:f>
              <c:numCache/>
            </c:numRef>
          </c:xVal>
          <c:yVal>
            <c:numRef>
              <c:f>dessin!$CG$40:$CG$111</c:f>
              <c:numCache/>
            </c:numRef>
          </c:yVal>
          <c:smooth val="1"/>
        </c:ser>
        <c:ser>
          <c:idx val="20"/>
          <c:order val="20"/>
          <c:tx>
            <c:v>pas20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dessin!$CI$40:$CI$111</c:f>
              <c:numCache/>
            </c:numRef>
          </c:xVal>
          <c:yVal>
            <c:numRef>
              <c:f>dessin!$CJ$40:$CJ$111</c:f>
              <c:numCache/>
            </c:numRef>
          </c:yVal>
          <c:smooth val="1"/>
        </c:ser>
        <c:ser>
          <c:idx val="21"/>
          <c:order val="21"/>
          <c:tx>
            <c:v>pas21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dessin!$CL$40:$CL$117</c:f>
              <c:numCache/>
            </c:numRef>
          </c:xVal>
          <c:yVal>
            <c:numRef>
              <c:f>dessin!$CM$40:$CM$117</c:f>
              <c:numCache/>
            </c:numRef>
          </c:yVal>
          <c:smooth val="1"/>
        </c:ser>
        <c:ser>
          <c:idx val="22"/>
          <c:order val="22"/>
          <c:tx>
            <c:v>pas22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dessin!$CO$40:$CO$117</c:f>
              <c:numCache/>
            </c:numRef>
          </c:xVal>
          <c:yVal>
            <c:numRef>
              <c:f>dessin!$CP$40:$CP$117</c:f>
              <c:numCache/>
            </c:numRef>
          </c:yVal>
          <c:smooth val="1"/>
        </c:ser>
        <c:ser>
          <c:idx val="23"/>
          <c:order val="23"/>
          <c:tx>
            <c:v>pas23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dessin!$CR$40:$CR$117</c:f>
              <c:numCache/>
            </c:numRef>
          </c:xVal>
          <c:yVal>
            <c:numRef>
              <c:f>dessin!$CS$40:$CS$117</c:f>
              <c:numCache/>
            </c:numRef>
          </c:yVal>
          <c:smooth val="1"/>
        </c:ser>
        <c:ser>
          <c:idx val="24"/>
          <c:order val="24"/>
          <c:tx>
            <c:v>pas24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dessin!$CU$40:$CU$117</c:f>
              <c:numCache/>
            </c:numRef>
          </c:xVal>
          <c:yVal>
            <c:numRef>
              <c:f>dessin!$CV$40:$CV$117</c:f>
              <c:numCache/>
            </c:numRef>
          </c:yVal>
          <c:smooth val="1"/>
        </c:ser>
        <c:ser>
          <c:idx val="25"/>
          <c:order val="25"/>
          <c:tx>
            <c:v>pas25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dessin!$CX$40:$CX$117</c:f>
              <c:numCache/>
            </c:numRef>
          </c:xVal>
          <c:yVal>
            <c:numRef>
              <c:f>dessin!$CY$40:$CY$117</c:f>
              <c:numCache/>
            </c:numRef>
          </c:yVal>
          <c:smooth val="1"/>
        </c:ser>
        <c:ser>
          <c:idx val="26"/>
          <c:order val="26"/>
          <c:tx>
            <c:v>pas26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dessin!$DA$40:$DA$117</c:f>
              <c:numCache/>
            </c:numRef>
          </c:xVal>
          <c:yVal>
            <c:numRef>
              <c:f>dessin!$DB$40:$DB$117</c:f>
              <c:numCache/>
            </c:numRef>
          </c:yVal>
          <c:smooth val="1"/>
        </c:ser>
        <c:ser>
          <c:idx val="27"/>
          <c:order val="27"/>
          <c:tx>
            <c:v>pas27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dessin!$DD$40:$DD$117</c:f>
              <c:numCache/>
            </c:numRef>
          </c:xVal>
          <c:yVal>
            <c:numRef>
              <c:f>dessin!$DE$40:$DE$117</c:f>
              <c:numCache/>
            </c:numRef>
          </c:yVal>
          <c:smooth val="1"/>
        </c:ser>
        <c:ser>
          <c:idx val="28"/>
          <c:order val="28"/>
          <c:tx>
            <c:v>pas28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dessin!$DG$40:$DG$117</c:f>
              <c:numCache/>
            </c:numRef>
          </c:xVal>
          <c:yVal>
            <c:numRef>
              <c:f>dessin!$DH$40:$DH$117</c:f>
              <c:numCache/>
            </c:numRef>
          </c:yVal>
          <c:smooth val="1"/>
        </c:ser>
        <c:ser>
          <c:idx val="29"/>
          <c:order val="29"/>
          <c:tx>
            <c:v>pas29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dessin!$DJ$40:$DJ$117</c:f>
              <c:numCache/>
            </c:numRef>
          </c:xVal>
          <c:yVal>
            <c:numRef>
              <c:f>dessin!$DK$40:$DK$117</c:f>
              <c:numCache/>
            </c:numRef>
          </c:yVal>
          <c:smooth val="1"/>
        </c:ser>
        <c:ser>
          <c:idx val="30"/>
          <c:order val="30"/>
          <c:tx>
            <c:v>pas30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dessin!$DM$40:$DM$117</c:f>
              <c:numCache/>
            </c:numRef>
          </c:xVal>
          <c:yVal>
            <c:numRef>
              <c:f>dessin!$DN$40:$DN$117</c:f>
              <c:numCache/>
            </c:numRef>
          </c:yVal>
          <c:smooth val="1"/>
        </c:ser>
        <c:ser>
          <c:idx val="31"/>
          <c:order val="31"/>
          <c:tx>
            <c:v>rayon r0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dessin!$D$100:$D$125</c:f>
              <c:numCache/>
            </c:numRef>
          </c:xVal>
          <c:yVal>
            <c:numRef>
              <c:f>dessin!$E$100:$E$125</c:f>
              <c:numCache/>
            </c:numRef>
          </c:yVal>
          <c:smooth val="1"/>
        </c:ser>
        <c:ser>
          <c:idx val="32"/>
          <c:order val="32"/>
          <c:tx>
            <c:v>dent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dessin!$X$40:$X$239</c:f>
              <c:numCache/>
            </c:numRef>
          </c:xVal>
          <c:yVal>
            <c:numRef>
              <c:f>dessin!$Y$40:$Y$239</c:f>
              <c:numCache/>
            </c:numRef>
          </c:yVal>
          <c:smooth val="1"/>
        </c:ser>
        <c:axId val="16690936"/>
        <c:axId val="16000697"/>
      </c:scatterChart>
      <c:valAx>
        <c:axId val="16690936"/>
        <c:scaling>
          <c:orientation val="minMax"/>
          <c:max val="25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7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6000697"/>
        <c:crossesAt val="0"/>
        <c:crossBetween val="midCat"/>
        <c:dispUnits/>
      </c:valAx>
      <c:valAx>
        <c:axId val="16000697"/>
        <c:scaling>
          <c:orientation val="minMax"/>
          <c:max val="16"/>
          <c:min val="-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7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6690936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rayon r0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trochoïde!$D$12:$D$37</c:f>
              <c:numCache/>
            </c:numRef>
          </c:xVal>
          <c:yVal>
            <c:numRef>
              <c:f>trochoïde!$E$12:$E$37</c:f>
              <c:numCache/>
            </c:numRef>
          </c:yVal>
          <c:smooth val="1"/>
        </c:ser>
        <c:ser>
          <c:idx val="1"/>
          <c:order val="1"/>
          <c:tx>
            <c:v>trochoïde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trochoïde!$J$12:$J$37</c:f>
              <c:numCache/>
            </c:numRef>
          </c:xVal>
          <c:yVal>
            <c:numRef>
              <c:f>trochoïde!$K$12:$K$37</c:f>
              <c:numCache/>
            </c:numRef>
          </c:yVal>
          <c:smooth val="1"/>
        </c:ser>
        <c:ser>
          <c:idx val="2"/>
          <c:order val="2"/>
          <c:tx>
            <c:v>courbure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trochoïde!$M$12:$M$37</c:f>
              <c:numCache/>
            </c:numRef>
          </c:xVal>
          <c:yVal>
            <c:numRef>
              <c:f>trochoïde!$N$12:$N$37</c:f>
              <c:numCache/>
            </c:numRef>
          </c:yVal>
          <c:smooth val="1"/>
        </c:ser>
        <c:axId val="9788546"/>
        <c:axId val="20988051"/>
      </c:scatterChart>
      <c:valAx>
        <c:axId val="9788546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9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0988051"/>
        <c:crosses val="autoZero"/>
        <c:crossBetween val="midCat"/>
        <c:dispUnits/>
      </c:valAx>
      <c:valAx>
        <c:axId val="20988051"/>
        <c:scaling>
          <c:orientation val="minMax"/>
          <c:max val="3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9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13</xdr:col>
      <xdr:colOff>0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180975" y="2019300"/>
        <a:ext cx="101727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161925</xdr:rowOff>
    </xdr:from>
    <xdr:to>
      <xdr:col>14</xdr:col>
      <xdr:colOff>0</xdr:colOff>
      <xdr:row>44</xdr:row>
      <xdr:rowOff>0</xdr:rowOff>
    </xdr:to>
    <xdr:graphicFrame>
      <xdr:nvGraphicFramePr>
        <xdr:cNvPr id="1" name="Chart 6"/>
        <xdr:cNvGraphicFramePr/>
      </xdr:nvGraphicFramePr>
      <xdr:xfrm>
        <a:off x="171450" y="1485900"/>
        <a:ext cx="87630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J439"/>
  <sheetViews>
    <sheetView tabSelected="1" zoomScale="80" zoomScaleNormal="80" workbookViewId="0" topLeftCell="A38">
      <selection activeCell="A50" sqref="A50"/>
    </sheetView>
  </sheetViews>
  <sheetFormatPr defaultColWidth="11.421875" defaultRowHeight="12.75"/>
  <cols>
    <col min="1" max="1" width="2.7109375" style="77" customWidth="1"/>
    <col min="2" max="2" width="10.7109375" style="77" customWidth="1"/>
    <col min="3" max="3" width="30.7109375" style="77" customWidth="1"/>
    <col min="4" max="5" width="10.7109375" style="77" customWidth="1"/>
    <col min="6" max="6" width="2.7109375" style="77" customWidth="1"/>
    <col min="7" max="7" width="30.7109375" style="77" customWidth="1"/>
    <col min="8" max="9" width="10.7109375" style="77" customWidth="1"/>
    <col min="10" max="10" width="2.7109375" style="77" customWidth="1"/>
    <col min="11" max="14" width="10.7109375" style="77" customWidth="1"/>
    <col min="15" max="19" width="10.7109375" style="77" hidden="1" customWidth="1"/>
    <col min="20" max="23" width="10.7109375" style="77" customWidth="1"/>
    <col min="24" max="26" width="10.7109375" style="123" customWidth="1"/>
    <col min="27" max="118" width="11.421875" style="123" customWidth="1"/>
    <col min="119" max="16384" width="11.421875" style="77" customWidth="1"/>
  </cols>
  <sheetData>
    <row r="1" spans="1:19" ht="13.5" hidden="1" thickBot="1">
      <c r="A1" s="126"/>
      <c r="O1" s="126"/>
      <c r="P1" s="126"/>
      <c r="Q1" s="126"/>
      <c r="R1" s="126"/>
      <c r="S1" s="126"/>
    </row>
    <row r="2" spans="2:13" ht="13.5" thickBot="1">
      <c r="B2" s="20" t="s">
        <v>4</v>
      </c>
      <c r="C2" s="21" t="s">
        <v>15</v>
      </c>
      <c r="D2" s="113">
        <v>18</v>
      </c>
      <c r="E2" s="49"/>
      <c r="G2" s="76" t="s">
        <v>52</v>
      </c>
      <c r="H2" s="116">
        <v>50</v>
      </c>
      <c r="I2" s="78"/>
      <c r="K2" s="94" t="s">
        <v>72</v>
      </c>
      <c r="L2" s="138" t="s">
        <v>88</v>
      </c>
      <c r="M2" s="130" t="s">
        <v>13</v>
      </c>
    </row>
    <row r="3" spans="2:13" ht="13.5" thickBot="1">
      <c r="B3" s="1" t="s">
        <v>16</v>
      </c>
      <c r="C3" s="2" t="s">
        <v>2</v>
      </c>
      <c r="D3" s="114">
        <v>-0.6</v>
      </c>
      <c r="E3" s="3"/>
      <c r="K3" s="129" t="s">
        <v>73</v>
      </c>
      <c r="L3" s="142">
        <v>-5</v>
      </c>
      <c r="M3" s="127">
        <v>-5</v>
      </c>
    </row>
    <row r="4" spans="2:13" ht="12.75">
      <c r="B4" s="1" t="s">
        <v>17</v>
      </c>
      <c r="C4" s="2" t="s">
        <v>18</v>
      </c>
      <c r="D4" s="114">
        <v>2.4</v>
      </c>
      <c r="E4" s="3"/>
      <c r="G4" s="79" t="s">
        <v>54</v>
      </c>
      <c r="H4" s="117">
        <v>2</v>
      </c>
      <c r="I4" s="80"/>
      <c r="K4" s="129" t="s">
        <v>74</v>
      </c>
      <c r="L4" s="142">
        <v>19</v>
      </c>
      <c r="M4" s="127">
        <v>21</v>
      </c>
    </row>
    <row r="5" spans="2:13" ht="12.75">
      <c r="B5" s="4" t="s">
        <v>19</v>
      </c>
      <c r="C5" s="5" t="s">
        <v>20</v>
      </c>
      <c r="D5" s="115">
        <v>20</v>
      </c>
      <c r="E5" s="81">
        <f>D5*PI()/180</f>
        <v>0.3490658503988659</v>
      </c>
      <c r="G5" s="82" t="s">
        <v>53</v>
      </c>
      <c r="H5" s="118">
        <v>15</v>
      </c>
      <c r="I5" s="83"/>
      <c r="K5" s="129" t="s">
        <v>75</v>
      </c>
      <c r="L5" s="142">
        <v>-6</v>
      </c>
      <c r="M5" s="127">
        <v>-6</v>
      </c>
    </row>
    <row r="6" spans="2:13" ht="13.5" thickBot="1">
      <c r="B6" s="1" t="s">
        <v>21</v>
      </c>
      <c r="C6" s="2" t="s">
        <v>22</v>
      </c>
      <c r="D6" s="114">
        <v>1.25</v>
      </c>
      <c r="E6" s="6"/>
      <c r="G6" s="84" t="s">
        <v>70</v>
      </c>
      <c r="H6" s="85">
        <f>H4*2*(H5+3)</f>
        <v>72</v>
      </c>
      <c r="I6" s="86" t="str">
        <f>IF(H6&lt;400,"OK","pas OK")</f>
        <v>OK</v>
      </c>
      <c r="K6" s="129" t="s">
        <v>76</v>
      </c>
      <c r="L6" s="142">
        <v>17</v>
      </c>
      <c r="M6" s="128">
        <v>15</v>
      </c>
    </row>
    <row r="7" spans="2:13" ht="13.5" thickBot="1">
      <c r="B7" s="1" t="s">
        <v>23</v>
      </c>
      <c r="C7" s="2" t="s">
        <v>24</v>
      </c>
      <c r="D7" s="114">
        <v>1</v>
      </c>
      <c r="E7" s="132"/>
      <c r="G7" s="131" t="str">
        <f>"rayon ("&amp;INT(100000*D4/4/(1-SIN(E5)))/100000&amp;" pour ISO)"</f>
        <v>rayon (0,91188 pour ISO)</v>
      </c>
      <c r="H7" s="119">
        <v>0.91188</v>
      </c>
      <c r="I7" s="88" t="str">
        <f>IF(H13&gt;-PI()/2*D4,"OK","pas OK")</f>
        <v>OK</v>
      </c>
      <c r="K7" s="97" t="s">
        <v>71</v>
      </c>
      <c r="L7" s="139"/>
      <c r="M7" s="135" t="s">
        <v>80</v>
      </c>
    </row>
    <row r="8" spans="2:13" ht="13.5" thickBot="1">
      <c r="B8" s="50" t="s">
        <v>0</v>
      </c>
      <c r="C8" s="51" t="str">
        <f>"rayon de fond de dent ("&amp;INT(1000*I23)/1000&amp;")"</f>
        <v>rayon de fond de dent (1,972)</v>
      </c>
      <c r="D8" s="9">
        <v>1.31</v>
      </c>
      <c r="E8" s="88" t="str">
        <f>IF(E20-E19&lt;E16,"OK","pas OK")</f>
        <v>OK</v>
      </c>
      <c r="G8" s="94" t="s">
        <v>87</v>
      </c>
      <c r="H8" s="134">
        <f>D9*SIN(E5)^2-(D6*D4-H7*(1-SIN(E5))-D3*D4)</f>
        <v>-1.3132813139807737</v>
      </c>
      <c r="I8" s="133" t="str">
        <f>IF(H8&gt;0,"OK","pas OK")</f>
        <v>pas OK</v>
      </c>
      <c r="K8" s="99" t="s">
        <v>85</v>
      </c>
      <c r="L8" s="140"/>
      <c r="M8" s="136" t="s">
        <v>86</v>
      </c>
    </row>
    <row r="9" spans="2:13" ht="13.5" thickBot="1">
      <c r="B9" s="20" t="s">
        <v>3</v>
      </c>
      <c r="C9" s="53" t="s">
        <v>51</v>
      </c>
      <c r="D9" s="89">
        <f>D4*D2/2</f>
        <v>21.599999999999998</v>
      </c>
      <c r="E9" s="22"/>
      <c r="K9" s="99" t="s">
        <v>77</v>
      </c>
      <c r="L9" s="140"/>
      <c r="M9" s="136" t="s">
        <v>81</v>
      </c>
    </row>
    <row r="10" spans="2:13" ht="12.75">
      <c r="B10" s="1" t="s">
        <v>25</v>
      </c>
      <c r="C10" s="54" t="s">
        <v>26</v>
      </c>
      <c r="D10" s="13">
        <f>D9*COS(E5)</f>
        <v>20.29736060897562</v>
      </c>
      <c r="E10" s="14"/>
      <c r="G10" s="79" t="s">
        <v>55</v>
      </c>
      <c r="H10" s="117">
        <v>20</v>
      </c>
      <c r="I10" s="80"/>
      <c r="K10" s="99" t="s">
        <v>14</v>
      </c>
      <c r="L10" s="140"/>
      <c r="M10" s="136" t="s">
        <v>82</v>
      </c>
    </row>
    <row r="11" spans="2:13" ht="12.75">
      <c r="B11" s="1" t="s">
        <v>27</v>
      </c>
      <c r="C11" s="54" t="s">
        <v>28</v>
      </c>
      <c r="D11" s="16">
        <f>D9+(D7+D3)*D4</f>
        <v>22.56</v>
      </c>
      <c r="E11" s="91"/>
      <c r="G11" s="82" t="s">
        <v>56</v>
      </c>
      <c r="H11" s="118">
        <v>-80</v>
      </c>
      <c r="I11" s="90">
        <f>H11*PI()/180</f>
        <v>-1.3962634015954636</v>
      </c>
      <c r="K11" s="99" t="s">
        <v>78</v>
      </c>
      <c r="L11" s="140"/>
      <c r="M11" s="136" t="s">
        <v>83</v>
      </c>
    </row>
    <row r="12" spans="2:13" ht="13.5" thickBot="1">
      <c r="B12" s="10" t="s">
        <v>29</v>
      </c>
      <c r="C12" s="55" t="s">
        <v>30</v>
      </c>
      <c r="D12" s="23">
        <f>D9-(D6-D3)*D4</f>
        <v>17.159999999999997</v>
      </c>
      <c r="E12" s="93"/>
      <c r="G12" s="87" t="s">
        <v>57</v>
      </c>
      <c r="H12" s="119">
        <v>0</v>
      </c>
      <c r="I12" s="92">
        <f>H12*PI()/180</f>
        <v>0</v>
      </c>
      <c r="K12" s="101" t="s">
        <v>79</v>
      </c>
      <c r="L12" s="141"/>
      <c r="M12" s="137" t="s">
        <v>84</v>
      </c>
    </row>
    <row r="13" spans="1:9" ht="13.5" hidden="1" thickBot="1">
      <c r="A13" s="126"/>
      <c r="B13" s="20" t="s">
        <v>31</v>
      </c>
      <c r="C13" s="21" t="s">
        <v>32</v>
      </c>
      <c r="D13" s="12">
        <f>PI()/2*D4+2*D3*D4*TAN(E5)</f>
        <v>2.721676909621089</v>
      </c>
      <c r="E13" s="22"/>
      <c r="G13" s="94" t="s">
        <v>1</v>
      </c>
      <c r="H13" s="95">
        <f>-D6*D4*TAN(E5)-H7*TAN(PI()/4-E5/2)-PI()/4*D4</f>
        <v>-3.615371544895153</v>
      </c>
      <c r="I13" s="96">
        <f>-D6*D4+H7</f>
        <v>-2.08812</v>
      </c>
    </row>
    <row r="14" spans="1:5" ht="13.5" hidden="1" thickBot="1">
      <c r="A14" s="126"/>
      <c r="B14" s="1" t="s">
        <v>33</v>
      </c>
      <c r="C14" s="2" t="s">
        <v>34</v>
      </c>
      <c r="D14" s="16">
        <f>D10*(D13/D9+2*(TAN(E5)-E5))</f>
        <v>3.1625790161541865</v>
      </c>
      <c r="E14" s="14"/>
    </row>
    <row r="15" spans="1:9" ht="12.75" hidden="1">
      <c r="A15" s="126"/>
      <c r="B15" s="1" t="s">
        <v>35</v>
      </c>
      <c r="C15" s="2" t="s">
        <v>36</v>
      </c>
      <c r="D15" s="16">
        <f aca="true" t="shared" si="0" ref="D15:D20">E15*180/PI()</f>
        <v>4.463694405718501</v>
      </c>
      <c r="E15" s="14">
        <f>D14/D10/2</f>
        <v>0.07790616418263945</v>
      </c>
      <c r="G15" s="97" t="s">
        <v>10</v>
      </c>
      <c r="H15" s="120">
        <v>0</v>
      </c>
      <c r="I15" s="98">
        <f>H15*PI()/180</f>
        <v>0</v>
      </c>
    </row>
    <row r="16" spans="1:9" ht="12.75" hidden="1">
      <c r="A16" s="126"/>
      <c r="B16" s="4" t="s">
        <v>37</v>
      </c>
      <c r="C16" s="5" t="s">
        <v>38</v>
      </c>
      <c r="D16" s="17">
        <f t="shared" si="0"/>
        <v>5.536305594281498</v>
      </c>
      <c r="E16" s="15">
        <f>PI()/D2-E15</f>
        <v>0.0966267610167935</v>
      </c>
      <c r="G16" s="99" t="s">
        <v>11</v>
      </c>
      <c r="H16" s="100">
        <f>I15*D9</f>
        <v>0</v>
      </c>
      <c r="I16" s="91"/>
    </row>
    <row r="17" spans="1:9" ht="12.75" hidden="1">
      <c r="A17" s="126"/>
      <c r="B17" s="7" t="s">
        <v>67</v>
      </c>
      <c r="C17" s="8"/>
      <c r="D17" s="18">
        <f t="shared" si="0"/>
        <v>85.93283469748829</v>
      </c>
      <c r="E17" s="56">
        <f>IF((D12+D8)^2-D8^2&gt;D10^2,ASIN(D10/(D12+D8)),ACOS(D8/(D12+D8)))</f>
        <v>1.499810901043196</v>
      </c>
      <c r="G17" s="99" t="s">
        <v>12</v>
      </c>
      <c r="H17" s="121" t="s">
        <v>105</v>
      </c>
      <c r="I17" s="91"/>
    </row>
    <row r="18" spans="1:9" ht="13.5" hidden="1" thickBot="1">
      <c r="A18" s="126"/>
      <c r="B18" s="1" t="s">
        <v>66</v>
      </c>
      <c r="C18" s="2"/>
      <c r="D18" s="16">
        <f t="shared" si="0"/>
        <v>0</v>
      </c>
      <c r="E18" s="57">
        <f>IF((D12+D8)^2-D8^2&gt;D10^2,ATAN(1/TAN(E17)-D8/D10),0)</f>
        <v>0</v>
      </c>
      <c r="G18" s="101" t="s">
        <v>13</v>
      </c>
      <c r="H18" s="122">
        <v>80</v>
      </c>
      <c r="I18" s="93"/>
    </row>
    <row r="19" spans="1:5" ht="13.5" hidden="1" thickBot="1">
      <c r="A19" s="126"/>
      <c r="B19" s="1" t="s">
        <v>65</v>
      </c>
      <c r="C19" s="2" t="s">
        <v>68</v>
      </c>
      <c r="D19" s="16">
        <f t="shared" si="0"/>
        <v>0</v>
      </c>
      <c r="E19" s="14">
        <f>TAN(E18)-E18</f>
        <v>0</v>
      </c>
    </row>
    <row r="20" spans="1:9" ht="12.75" hidden="1">
      <c r="A20" s="126"/>
      <c r="B20" s="1" t="s">
        <v>64</v>
      </c>
      <c r="C20" s="2"/>
      <c r="D20" s="16">
        <f t="shared" si="0"/>
        <v>4.067165302511716</v>
      </c>
      <c r="E20" s="57">
        <f>IF((D12+D8)^2-D8^2&gt;D10^2,ASIN(D8/D10*COS(E18)*SIN(E17)),ASIN(D8/(D12+D8)))</f>
        <v>0.07098542575170064</v>
      </c>
      <c r="G20" s="97" t="s">
        <v>102</v>
      </c>
      <c r="H20" s="89">
        <f>-(D6-D3)*D4+H7</f>
        <v>-3.5281200000000004</v>
      </c>
      <c r="I20" s="98"/>
    </row>
    <row r="21" spans="1:9" ht="13.5" hidden="1" thickBot="1">
      <c r="A21" s="126"/>
      <c r="B21" s="10" t="s">
        <v>63</v>
      </c>
      <c r="C21" s="11" t="s">
        <v>69</v>
      </c>
      <c r="D21" s="52">
        <f>D10/COS(E18)</f>
        <v>20.29736060897562</v>
      </c>
      <c r="E21" s="58" t="s">
        <v>39</v>
      </c>
      <c r="G21" s="99" t="s">
        <v>93</v>
      </c>
      <c r="H21" s="100">
        <f>IF(H20&lt;0,SQRT(-H20/D9)/2.8,0)</f>
        <v>0.1443400219970656</v>
      </c>
      <c r="I21" s="91">
        <f>H21*180/PI()</f>
        <v>8.270074075257323</v>
      </c>
    </row>
    <row r="22" spans="1:9" ht="13.5" hidden="1" thickBot="1">
      <c r="A22" s="126"/>
      <c r="G22" s="99" t="s">
        <v>94</v>
      </c>
      <c r="H22" s="100">
        <f>(-D9*H21*COS(H21)-D9*SIN(H21)+H20*SIN(H21))/(D9^2*H21^2+H20^2)-(-D9*H21*SIN(H21)-H20*COS(H21))*D9^2*H21/(D9^2*H21^2+H20^2)^2</f>
        <v>-0.7192312083954953</v>
      </c>
      <c r="I22" s="91">
        <f>(-D9*H21*SIN(H21)+D9*COS(H21)-H20*COS(H21))/(D9^2*H21^2+H20^2)-(D9*H21*COS(H21)-H20*SIN(H21))*D9^2*H21/(D9^2*H21^2+H20^2)^2</f>
        <v>0.6091629134735717</v>
      </c>
    </row>
    <row r="23" spans="1:9" ht="13.5" hidden="1" thickBot="1">
      <c r="A23" s="126"/>
      <c r="B23" s="24" t="s">
        <v>40</v>
      </c>
      <c r="C23" s="25"/>
      <c r="D23" s="26"/>
      <c r="E23" s="27"/>
      <c r="G23" s="101" t="s">
        <v>95</v>
      </c>
      <c r="H23" s="143">
        <f>1/SQRT(H22^2+I22^2)</f>
        <v>1.0609681043353942</v>
      </c>
      <c r="I23" s="93">
        <f>H23+H7</f>
        <v>1.9728481043353943</v>
      </c>
    </row>
    <row r="24" spans="1:5" ht="12.75" hidden="1">
      <c r="A24" s="126"/>
      <c r="B24" s="28" t="s">
        <v>41</v>
      </c>
      <c r="C24" s="29" t="s">
        <v>42</v>
      </c>
      <c r="D24" s="30">
        <f>-E16</f>
        <v>-0.0966267610167935</v>
      </c>
      <c r="E24" s="31">
        <f>E15</f>
        <v>0.07790616418263945</v>
      </c>
    </row>
    <row r="25" spans="1:5" ht="12.75" hidden="1">
      <c r="A25" s="126"/>
      <c r="B25" s="32" t="s">
        <v>12</v>
      </c>
      <c r="C25" s="33" t="s">
        <v>43</v>
      </c>
      <c r="D25" s="34">
        <f>E25*180/PI()</f>
        <v>0.20408163265306123</v>
      </c>
      <c r="E25" s="35">
        <f>(E24-D24)/(H2-1)</f>
        <v>0.0035618964326414888</v>
      </c>
    </row>
    <row r="26" spans="1:5" ht="12.75" hidden="1">
      <c r="A26" s="126"/>
      <c r="B26" s="36"/>
      <c r="C26" s="37" t="s">
        <v>44</v>
      </c>
      <c r="D26" s="38">
        <f>-E16</f>
        <v>-0.0966267610167935</v>
      </c>
      <c r="E26" s="39">
        <f>E19-E20</f>
        <v>-0.07098542575170064</v>
      </c>
    </row>
    <row r="27" spans="1:5" ht="12.75" hidden="1">
      <c r="A27" s="126"/>
      <c r="B27" s="40" t="s">
        <v>45</v>
      </c>
      <c r="C27" s="41" t="s">
        <v>46</v>
      </c>
      <c r="D27" s="42">
        <f>INT((H2-2)*(E26-D24)/(E24-D24))+1</f>
        <v>8</v>
      </c>
      <c r="E27" s="43">
        <f>IF(D27&gt;1,(E26-D26)/(D27-1),E26-D26)</f>
        <v>0.0036630478950132666</v>
      </c>
    </row>
    <row r="28" spans="1:5" ht="12.75" hidden="1">
      <c r="A28" s="126"/>
      <c r="B28" s="36"/>
      <c r="C28" s="37" t="s">
        <v>44</v>
      </c>
      <c r="D28" s="38">
        <f>E19-E20</f>
        <v>-0.07098542575170064</v>
      </c>
      <c r="E28" s="39">
        <f>E19</f>
        <v>0</v>
      </c>
    </row>
    <row r="29" spans="1:5" ht="12.75" hidden="1">
      <c r="A29" s="126"/>
      <c r="B29" s="40" t="s">
        <v>47</v>
      </c>
      <c r="C29" s="41" t="s">
        <v>46</v>
      </c>
      <c r="D29" s="42">
        <f>INT((H2-2)*(E28-D24)/(E24-D24))+1-D27</f>
        <v>19</v>
      </c>
      <c r="E29" s="43">
        <f>IF(D29&gt;1,(E28-D28)/(D29-1),E28-D28)</f>
        <v>0.0039436347639833684</v>
      </c>
    </row>
    <row r="30" spans="1:5" ht="12.75" hidden="1">
      <c r="A30" s="126"/>
      <c r="B30" s="36"/>
      <c r="C30" s="37" t="s">
        <v>44</v>
      </c>
      <c r="D30" s="38">
        <f>E19</f>
        <v>0</v>
      </c>
      <c r="E30" s="39">
        <f>TAN(ACOS(D10/D11))-ACOS(D10/D11)</f>
        <v>0.033453828144364206</v>
      </c>
    </row>
    <row r="31" spans="1:5" ht="12.75" hidden="1">
      <c r="A31" s="126"/>
      <c r="B31" s="40" t="s">
        <v>48</v>
      </c>
      <c r="C31" s="41" t="s">
        <v>46</v>
      </c>
      <c r="D31" s="42">
        <f>INT((H2-2)*(E30-D24)/(E24-D24))+1-D27-D29</f>
        <v>9</v>
      </c>
      <c r="E31" s="43">
        <f>IF(D31&gt;1,(E30-D30)/(D31-1),E30-D30)</f>
        <v>0.004181728518045526</v>
      </c>
    </row>
    <row r="32" spans="1:5" ht="12.75" hidden="1">
      <c r="A32" s="126"/>
      <c r="B32" s="32"/>
      <c r="C32" s="44" t="s">
        <v>44</v>
      </c>
      <c r="D32" s="13">
        <f>E30</f>
        <v>0.033453828144364206</v>
      </c>
      <c r="E32" s="19">
        <f>E30</f>
        <v>0.033453828144364206</v>
      </c>
    </row>
    <row r="33" spans="1:5" ht="12.75" hidden="1">
      <c r="A33" s="126"/>
      <c r="B33" s="40" t="s">
        <v>49</v>
      </c>
      <c r="C33" s="41" t="s">
        <v>46</v>
      </c>
      <c r="D33" s="42">
        <f>INT((H2-2)*(E32-D24)/(E24-D24))+1-D27-D29-D31</f>
        <v>0</v>
      </c>
      <c r="E33" s="43">
        <f>IF(D33&gt;1,(E32-D32)/(D33-1),E32-D32)</f>
        <v>0</v>
      </c>
    </row>
    <row r="34" spans="1:5" ht="12.75" hidden="1">
      <c r="A34" s="126"/>
      <c r="B34" s="32"/>
      <c r="C34" s="33" t="s">
        <v>44</v>
      </c>
      <c r="D34" s="34">
        <f>E30</f>
        <v>0.033453828144364206</v>
      </c>
      <c r="E34" s="35">
        <f>E15</f>
        <v>0.07790616418263945</v>
      </c>
    </row>
    <row r="35" spans="1:5" ht="13.5" hidden="1" thickBot="1">
      <c r="A35" s="126"/>
      <c r="B35" s="45" t="s">
        <v>50</v>
      </c>
      <c r="C35" s="46" t="s">
        <v>46</v>
      </c>
      <c r="D35" s="47">
        <f>INT((H2-2)*(E34-D24)/(E24-D24))+2-D27-D29-D31-D33</f>
        <v>14</v>
      </c>
      <c r="E35" s="48">
        <f>IF(D35&gt;1,(E34-D34)/(D35-1),E34-D34)</f>
        <v>0.003419410464482711</v>
      </c>
    </row>
    <row r="36" ht="13.5" thickBot="1"/>
    <row r="37" spans="15:22" ht="12.75">
      <c r="O37" s="59" t="s">
        <v>14</v>
      </c>
      <c r="P37" s="60"/>
      <c r="Q37" s="61"/>
      <c r="R37" s="61"/>
      <c r="S37" s="62"/>
      <c r="U37" s="102" t="s">
        <v>71</v>
      </c>
      <c r="V37" s="103"/>
    </row>
    <row r="38" spans="15:22" ht="12.75">
      <c r="O38" s="63"/>
      <c r="P38" s="64"/>
      <c r="Q38" s="65"/>
      <c r="R38" s="65"/>
      <c r="S38" s="66"/>
      <c r="U38" s="104"/>
      <c r="V38" s="105"/>
    </row>
    <row r="39" spans="15:22" ht="13.5" thickBot="1">
      <c r="O39" s="63" t="s">
        <v>58</v>
      </c>
      <c r="P39" s="64" t="s">
        <v>59</v>
      </c>
      <c r="Q39" s="64" t="s">
        <v>60</v>
      </c>
      <c r="R39" s="64" t="s">
        <v>61</v>
      </c>
      <c r="S39" s="67" t="s">
        <v>62</v>
      </c>
      <c r="U39" s="106" t="s">
        <v>8</v>
      </c>
      <c r="V39" s="107" t="s">
        <v>9</v>
      </c>
    </row>
    <row r="40" spans="15:88" ht="12.75">
      <c r="O40" s="68">
        <v>1</v>
      </c>
      <c r="P40" s="60">
        <f>IF(O40&lt;=D$27,1,IF(O40&lt;=D$27+D$29,2,IF(O40&lt;=D$27+D$29+D$31,3,IF(O40&lt;=D$27+D$29+D$31+D$33,4,IF(O40&lt;=D$27+D$29+D$31+D$33+D$35,5,0)))))</f>
        <v>1</v>
      </c>
      <c r="Q40" s="61">
        <f>IF(P40=1,D$26+(O40-1)*E$27,IF(P40=2,D$28+(O40-D$27-1)*E$29,IF(P40=3,D$30+(O40-D$27-D$29-1)*E$31,IF(P40=4,D$32+(O40-D$27-D$29-D$31-1)*E$33,IF(P40=5,D$34+(O40-D$27-D$29-D$31-D$33-1)*E$35,0)))))</f>
        <v>-0.0966267610167935</v>
      </c>
      <c r="R40" s="69"/>
      <c r="S40" s="62">
        <f>IF(P40=1,D$12,IF(P40=2,(D$8+D$12)*COS(E$20-E$19+Q40)-SQRT(ABS((D$8+D$12)^2*COS(E$20-E$19+Q40)^2-D$12^2-2*D$8*D$12)),IF(P40=3,D$10/COS(R40),IF(P40=4,"A revoir",IF(P40=5,D$11,0)))))</f>
        <v>17.159999999999997</v>
      </c>
      <c r="U40" s="102">
        <f>(AA40+H$16)*COS(I$15)-(AB40+D$9+D$3*D$4)*SIN(I$15)</f>
        <v>-3.7699111199999997</v>
      </c>
      <c r="V40" s="103">
        <f>(AA40+H$16)*SIN(I$15)+(AB40+D$9+D$3*D$4)*COS(I$15)-D$9-D$3*D$4</f>
        <v>-3.0000000000000013</v>
      </c>
      <c r="AA40" s="123">
        <v>-3.7699111199999997</v>
      </c>
      <c r="AB40" s="123">
        <v>-3</v>
      </c>
      <c r="AD40" s="123">
        <v>11.007557188765427</v>
      </c>
      <c r="AE40" s="123">
        <v>16.233542527697132</v>
      </c>
      <c r="AG40" s="123">
        <v>8.69544895720838</v>
      </c>
      <c r="AH40" s="123">
        <v>15.404747920975174</v>
      </c>
      <c r="AJ40" s="123">
        <v>6.56235854499336</v>
      </c>
      <c r="AK40" s="123">
        <v>14.441194941984817</v>
      </c>
      <c r="AM40" s="123">
        <v>4.614989341864119</v>
      </c>
      <c r="AN40" s="123">
        <v>13.364520397207732</v>
      </c>
      <c r="AP40" s="123">
        <v>2.8578484792965035</v>
      </c>
      <c r="AQ40" s="123">
        <v>12.196574131471463</v>
      </c>
      <c r="AS40" s="123">
        <v>1.2932549146137973</v>
      </c>
      <c r="AT40" s="123">
        <v>10.959214509933203</v>
      </c>
      <c r="AV40" s="123">
        <v>-0.07863440434396907</v>
      </c>
      <c r="AW40" s="123">
        <v>9.674106467580406</v>
      </c>
      <c r="AY40" s="123">
        <v>-1.2597806440404113</v>
      </c>
      <c r="AZ40" s="123">
        <v>8.362523669586212</v>
      </c>
      <c r="BB40" s="123">
        <v>-2.254201938017573</v>
      </c>
      <c r="BC40" s="123">
        <v>7.04515628711316</v>
      </c>
      <c r="BE40" s="123">
        <v>-3.0678955906241967</v>
      </c>
      <c r="BF40" s="123">
        <v>5.741925843935411</v>
      </c>
      <c r="BH40" s="123">
        <v>-3.708744354502924</v>
      </c>
      <c r="BI40" s="123">
        <v>4.47180852991522</v>
      </c>
      <c r="BK40" s="123">
        <v>-4.186407618911472</v>
      </c>
      <c r="BL40" s="123">
        <v>3.252668308358571</v>
      </c>
      <c r="BN40" s="123">
        <v>-4.512198453916524</v>
      </c>
      <c r="BO40" s="123">
        <v>2.1011010660857203</v>
      </c>
      <c r="BQ40" s="123">
        <v>-4.69894755643055</v>
      </c>
      <c r="BR40" s="123">
        <v>1.032290968243894</v>
      </c>
      <c r="BT40" s="123">
        <v>-4.760855237283793</v>
      </c>
      <c r="BU40" s="123">
        <v>0.059880085076818634</v>
      </c>
      <c r="BW40" s="123">
        <v>-4.713332673411335</v>
      </c>
      <c r="BX40" s="123">
        <v>-0.8041477442828877</v>
      </c>
      <c r="BZ40" s="123">
        <v>-4.572833725220544</v>
      </c>
      <c r="CA40" s="123">
        <v>-1.5495679547009273</v>
      </c>
      <c r="CC40" s="123">
        <v>-4.356678685779771</v>
      </c>
      <c r="CD40" s="123">
        <v>-2.1680004629399376</v>
      </c>
      <c r="CF40" s="123">
        <v>-4.082871385190979</v>
      </c>
      <c r="CG40" s="123">
        <v>-2.652978418593031</v>
      </c>
      <c r="CI40" s="123">
        <v>-3.7699111199999997</v>
      </c>
      <c r="CJ40" s="123">
        <v>-3</v>
      </c>
    </row>
    <row r="41" spans="15:88" ht="12.75">
      <c r="O41" s="63">
        <f>O40+1</f>
        <v>2</v>
      </c>
      <c r="P41" s="64">
        <f>IF(O41&lt;=D$27,1,IF(O41&lt;=D$27+D$29,2,IF(O41&lt;=D$27+D$29+D$31,3,IF(O41&lt;=D$27+D$29+D$31+D$33,4,IF(O41&lt;=D$27+D$29+D$31+D$33+D$35,5,0)))))</f>
        <v>1</v>
      </c>
      <c r="Q41" s="65">
        <f>IF(P41=1,D$26+(O41-1)*E$27,IF(P41=2,D$28+(O41-D$27-1)*E$29,IF(P41=3,D$30+(O41-D$27-D$29-1)*E$31,IF(P41=4,D$32+(O41-D$27-D$29-D$31-1)*E$33,IF(P41=5,D$34+(O41-D$27-D$29-D$31-D$33-1)*E$35,0)))))</f>
        <v>-0.09296371312178024</v>
      </c>
      <c r="R41" s="70"/>
      <c r="S41" s="66">
        <f>IF(P41=1,D$12,IF(P41=2,(D$8+D$12)*COS(E$20-E$19+Q41)-SQRT(ABS((D$8+D$12)^2*COS(E$20-E$19+Q41)^2-D$12^2-2*D$8*D$12)),IF(P41=3,D$10/COS(R41),IF(P41=4,"A revoir",IF(P41=5,D$11,0)))))</f>
        <v>17.159999999999997</v>
      </c>
      <c r="U41" s="104">
        <f aca="true" t="shared" si="1" ref="U41:U104">(AA41+H$16)*COS(I$15)-(AB41+D$9+D$3*D$4)*SIN(I$15)</f>
        <v>-3.615371544895153</v>
      </c>
      <c r="V41" s="105">
        <f aca="true" t="shared" si="2" ref="V41:V104">(AA41+H$16)*SIN(I$15)+(AB41+D$9+D$3*D$4)*COS(I$15)-D$9-D$3*D$4</f>
        <v>-3.0000000000000013</v>
      </c>
      <c r="AA41" s="123">
        <v>-3.615371544895153</v>
      </c>
      <c r="AB41" s="123">
        <v>-3</v>
      </c>
      <c r="AD41" s="123">
        <v>11.034392704359806</v>
      </c>
      <c r="AE41" s="123">
        <v>16.08135075598667</v>
      </c>
      <c r="AG41" s="123">
        <v>8.733386180085528</v>
      </c>
      <c r="AH41" s="123">
        <v>15.254937215770381</v>
      </c>
      <c r="AJ41" s="123">
        <v>6.611192690415301</v>
      </c>
      <c r="AK41" s="123">
        <v>14.294573979927902</v>
      </c>
      <c r="AM41" s="123">
        <v>4.67445680361733</v>
      </c>
      <c r="AN41" s="123">
        <v>13.221880636740265</v>
      </c>
      <c r="AP41" s="123">
        <v>2.9276282526355324</v>
      </c>
      <c r="AQ41" s="123">
        <v>12.05868554054988</v>
      </c>
      <c r="AS41" s="123">
        <v>1.3729703290415625</v>
      </c>
      <c r="AT41" s="123">
        <v>10.82682140974971</v>
      </c>
      <c r="AV41" s="123">
        <v>0.010586348187294092</v>
      </c>
      <c r="AW41" s="123">
        <v>9.547923514724873</v>
      </c>
      <c r="AY41" s="123">
        <v>-1.1615361661079842</v>
      </c>
      <c r="AZ41" s="123">
        <v>8.243231998337249</v>
      </c>
      <c r="BB41" s="123">
        <v>-2.14746405736299</v>
      </c>
      <c r="BC41" s="123">
        <v>6.93339983268231</v>
      </c>
      <c r="BE41" s="123">
        <v>-2.953240477226805</v>
      </c>
      <c r="BF41" s="123">
        <v>5.638307866511527</v>
      </c>
      <c r="BH41" s="123">
        <v>-3.5867909154827835</v>
      </c>
      <c r="BI41" s="123">
        <v>4.376888358272167</v>
      </c>
      <c r="BK41" s="123">
        <v>-4.05781415767512</v>
      </c>
      <c r="BL41" s="123">
        <v>3.166958320604279</v>
      </c>
      <c r="BN41" s="123">
        <v>-4.377659116641954</v>
      </c>
      <c r="BO41" s="123">
        <v>2.025063923850452</v>
      </c>
      <c r="BQ41" s="123">
        <v>-4.55918858507332</v>
      </c>
      <c r="BR41" s="123">
        <v>0.966337119237521</v>
      </c>
      <c r="BT41" s="123">
        <v>-4.616631049330423</v>
      </c>
      <c r="BU41" s="123">
        <v>0.004365547496311795</v>
      </c>
      <c r="BW41" s="123">
        <v>-4.565421789541496</v>
      </c>
      <c r="BX41" s="123">
        <v>-0.8489233035360022</v>
      </c>
      <c r="BZ41" s="123">
        <v>-4.4220345668604555</v>
      </c>
      <c r="CA41" s="123">
        <v>-1.5833628376194233</v>
      </c>
      <c r="CC41" s="123">
        <v>-4.203805265231571</v>
      </c>
      <c r="CD41" s="123">
        <v>-2.190632245094237</v>
      </c>
      <c r="CF41" s="123">
        <v>-3.928748911602715</v>
      </c>
      <c r="CG41" s="123">
        <v>-2.664324933856386</v>
      </c>
      <c r="CI41" s="123">
        <v>-3.615371544895153</v>
      </c>
      <c r="CJ41" s="123">
        <v>-3</v>
      </c>
    </row>
    <row r="42" spans="15:88" ht="12.75">
      <c r="O42" s="63">
        <f aca="true" t="shared" si="3" ref="O42:O105">O41+1</f>
        <v>3</v>
      </c>
      <c r="P42" s="64">
        <f aca="true" t="shared" si="4" ref="P42:P105">IF(O42&lt;=D$27,1,IF(O42&lt;=D$27+D$29,2,IF(O42&lt;=D$27+D$29+D$31,3,IF(O42&lt;=D$27+D$29+D$31+D$33,4,IF(O42&lt;=D$27+D$29+D$31+D$33+D$35,5,0)))))</f>
        <v>1</v>
      </c>
      <c r="Q42" s="65">
        <f aca="true" t="shared" si="5" ref="Q42:Q105">IF(P42=1,D$26+(O42-1)*E$27,IF(P42=2,D$28+(O42-D$27-1)*E$29,IF(P42=3,D$30+(O42-D$27-D$29-1)*E$31,IF(P42=4,D$32+(O42-D$27-D$29-D$31-1)*E$33,IF(P42=5,D$34+(O42-D$27-D$29-D$31-D$33-1)*E$35,0)))))</f>
        <v>-0.08930066522676697</v>
      </c>
      <c r="R42" s="70"/>
      <c r="S42" s="66">
        <f aca="true" t="shared" si="6" ref="S42:S105">IF(P42=1,D$12,IF(P42=2,(D$8+D$12)*COS(E$20-E$19+Q42)-SQRT(ABS((D$8+D$12)^2*COS(E$20-E$19+Q42)^2-D$12^2-2*D$8*D$12)),IF(P42=3,D$10/COS(R42),IF(P42=4,"A revoir",IF(P42=5,D$11,0)))))</f>
        <v>17.159999999999997</v>
      </c>
      <c r="U42" s="104">
        <f t="shared" si="1"/>
        <v>-3.541182198262542</v>
      </c>
      <c r="V42" s="105">
        <f t="shared" si="2"/>
        <v>-2.996977015842551</v>
      </c>
      <c r="AA42" s="123">
        <v>-3.541182198262542</v>
      </c>
      <c r="AB42" s="123">
        <v>-2.9969770158425506</v>
      </c>
      <c r="AD42" s="123">
        <v>11.050252607440349</v>
      </c>
      <c r="AE42" s="123">
        <v>16.008813447922023</v>
      </c>
      <c r="AG42" s="123">
        <v>8.754529069630458</v>
      </c>
      <c r="AH42" s="123">
        <v>15.183760142153373</v>
      </c>
      <c r="AJ42" s="123">
        <v>6.637504437324823</v>
      </c>
      <c r="AK42" s="123">
        <v>14.225141353868109</v>
      </c>
      <c r="AM42" s="123">
        <v>4.7057953773528975</v>
      </c>
      <c r="AN42" s="123">
        <v>13.15456725483733</v>
      </c>
      <c r="AP42" s="123">
        <v>2.963824487899208</v>
      </c>
      <c r="AQ42" s="123">
        <v>11.99385475974533</v>
      </c>
      <c r="AS42" s="123">
        <v>1.4138288389285645</v>
      </c>
      <c r="AT42" s="123">
        <v>10.764823185929961</v>
      </c>
      <c r="AV42" s="123">
        <v>0.05588657888248605</v>
      </c>
      <c r="AW42" s="123">
        <v>9.489092513662916</v>
      </c>
      <c r="AY42" s="123">
        <v>-1.1120387447828595</v>
      </c>
      <c r="AZ42" s="123">
        <v>8.187885789170286</v>
      </c>
      <c r="BB42" s="123">
        <v>-2.094036631977948</v>
      </c>
      <c r="BC42" s="123">
        <v>6.88183717367683</v>
      </c>
      <c r="BE42" s="123">
        <v>-2.896171448473254</v>
      </c>
      <c r="BF42" s="123">
        <v>5.590807092369241</v>
      </c>
      <c r="BH42" s="123">
        <v>-3.5263883413895734</v>
      </c>
      <c r="BI42" s="123">
        <v>4.333705877682183</v>
      </c>
      <c r="BK42" s="123">
        <v>-3.9944040907144753</v>
      </c>
      <c r="BL42" s="123">
        <v>3.128327232151625</v>
      </c>
      <c r="BN42" s="123">
        <v>-4.3115838437015945</v>
      </c>
      <c r="BO42" s="123">
        <v>1.9911927577523216</v>
      </c>
      <c r="BQ42" s="123">
        <v>-4.490804779795366</v>
      </c>
      <c r="BR42" s="123">
        <v>0.9374087116993111</v>
      </c>
      <c r="BT42" s="123">
        <v>-4.546307846790748</v>
      </c>
      <c r="BU42" s="123">
        <v>-0.01946394623632619</v>
      </c>
      <c r="BW42" s="123">
        <v>-4.4935387936624025</v>
      </c>
      <c r="BX42" s="123">
        <v>-0.8675252521015735</v>
      </c>
      <c r="BZ42" s="123">
        <v>-4.348979801312609</v>
      </c>
      <c r="CA42" s="123">
        <v>-1.5966368278913534</v>
      </c>
      <c r="CC42" s="123">
        <v>-4.1299730788862306</v>
      </c>
      <c r="CD42" s="123">
        <v>-2.1985066242098816</v>
      </c>
      <c r="CF42" s="123">
        <v>-3.8545378498405887</v>
      </c>
      <c r="CG42" s="123">
        <v>-2.6667571959984655</v>
      </c>
      <c r="CI42" s="123">
        <v>-3.541182198262542</v>
      </c>
      <c r="CJ42" s="123">
        <v>-2.996977015842551</v>
      </c>
    </row>
    <row r="43" spans="15:88" ht="12.75">
      <c r="O43" s="63">
        <f t="shared" si="3"/>
        <v>4</v>
      </c>
      <c r="P43" s="64">
        <f t="shared" si="4"/>
        <v>1</v>
      </c>
      <c r="Q43" s="65">
        <f t="shared" si="5"/>
        <v>-0.08563761733175371</v>
      </c>
      <c r="R43" s="70"/>
      <c r="S43" s="66">
        <f t="shared" si="6"/>
        <v>17.159999999999997</v>
      </c>
      <c r="U43" s="104">
        <f t="shared" si="1"/>
        <v>-3.4674847435883502</v>
      </c>
      <c r="V43" s="105">
        <f t="shared" si="2"/>
        <v>-2.9879281064311676</v>
      </c>
      <c r="AA43" s="123">
        <v>-3.4674847435883502</v>
      </c>
      <c r="AB43" s="123">
        <v>-2.987928106431167</v>
      </c>
      <c r="AD43" s="123">
        <v>11.071961472287846</v>
      </c>
      <c r="AE43" s="123">
        <v>15.937806949810762</v>
      </c>
      <c r="AG43" s="123">
        <v>8.781392740382042</v>
      </c>
      <c r="AH43" s="123">
        <v>15.114539185928107</v>
      </c>
      <c r="AJ43" s="123">
        <v>6.669377904162737</v>
      </c>
      <c r="AK43" s="123">
        <v>14.15807959353688</v>
      </c>
      <c r="AM43" s="123">
        <v>4.742506587631748</v>
      </c>
      <c r="AN43" s="123">
        <v>13.090026689091031</v>
      </c>
      <c r="AP43" s="123">
        <v>3.005175274884392</v>
      </c>
      <c r="AQ43" s="123">
        <v>11.932183777892467</v>
      </c>
      <c r="AS43" s="123">
        <v>1.4595959914982473</v>
      </c>
      <c r="AT43" s="123">
        <v>10.706354687294768</v>
      </c>
      <c r="AV43" s="123">
        <v>0.10582304641894069</v>
      </c>
      <c r="AW43" s="123">
        <v>9.434142110598236</v>
      </c>
      <c r="AY43" s="123">
        <v>-1.0582025188165662</v>
      </c>
      <c r="AZ43" s="123">
        <v>8.136750103385344</v>
      </c>
      <c r="BB43" s="123">
        <v>-2.0365912549745513</v>
      </c>
      <c r="BC43" s="123">
        <v>6.834792235076298</v>
      </c>
      <c r="BE43" s="123">
        <v>-2.8354270099855743</v>
      </c>
      <c r="BF43" s="123">
        <v>5.548106849046674</v>
      </c>
      <c r="BH43" s="123">
        <v>-3.462672739270314</v>
      </c>
      <c r="BI43" s="123">
        <v>4.295580825110802</v>
      </c>
      <c r="BK43" s="123">
        <v>-3.92806126112699</v>
      </c>
      <c r="BL43" s="123">
        <v>3.0949831689721656</v>
      </c>
      <c r="BN43" s="123">
        <v>-4.242971904556027</v>
      </c>
      <c r="BO43" s="123">
        <v>1.962809674874054</v>
      </c>
      <c r="BQ43" s="123">
        <v>-4.420294097631856</v>
      </c>
      <c r="BR43" s="123">
        <v>0.9141398207109916</v>
      </c>
      <c r="BT43" s="123">
        <v>-4.474279037544672</v>
      </c>
      <c r="BU43" s="123">
        <v>-0.03749304010103449</v>
      </c>
      <c r="BW43" s="123">
        <v>-4.420380668103481</v>
      </c>
      <c r="BX43" s="123">
        <v>-0.8802172279798675</v>
      </c>
      <c r="BZ43" s="123">
        <v>-4.275087266248375</v>
      </c>
      <c r="CA43" s="123">
        <v>-1.603923174628283</v>
      </c>
      <c r="CC43" s="123">
        <v>-4.055745005459153</v>
      </c>
      <c r="CD43" s="123">
        <v>-2.2003480101808903</v>
      </c>
      <c r="CF43" s="123">
        <v>-3.7803749204257593</v>
      </c>
      <c r="CG43" s="123">
        <v>-2.6631436814210594</v>
      </c>
      <c r="CI43" s="123">
        <v>-3.4674847435883502</v>
      </c>
      <c r="CJ43" s="123">
        <v>-2.9879281064311676</v>
      </c>
    </row>
    <row r="44" spans="15:88" ht="12.75">
      <c r="O44" s="63">
        <f t="shared" si="3"/>
        <v>5</v>
      </c>
      <c r="P44" s="64">
        <f t="shared" si="4"/>
        <v>1</v>
      </c>
      <c r="Q44" s="65">
        <f t="shared" si="5"/>
        <v>-0.08197456943674043</v>
      </c>
      <c r="R44" s="70"/>
      <c r="S44" s="66">
        <f t="shared" si="6"/>
        <v>17.159999999999997</v>
      </c>
      <c r="U44" s="104">
        <f t="shared" si="1"/>
        <v>-3.3947678114773168</v>
      </c>
      <c r="V44" s="105">
        <f t="shared" si="2"/>
        <v>-2.972913268058766</v>
      </c>
      <c r="AA44" s="123">
        <v>-3.3947678114773168</v>
      </c>
      <c r="AB44" s="123">
        <v>-2.9729132680587664</v>
      </c>
      <c r="AD44" s="123">
        <v>11.099375364273826</v>
      </c>
      <c r="AE44" s="123">
        <v>15.868802050613892</v>
      </c>
      <c r="AG44" s="123">
        <v>8.813799080195945</v>
      </c>
      <c r="AH44" s="123">
        <v>15.047733297513565</v>
      </c>
      <c r="AJ44" s="123">
        <v>6.70660176271635</v>
      </c>
      <c r="AK44" s="123">
        <v>14.093833333401596</v>
      </c>
      <c r="AM44" s="123">
        <v>4.7843470309203635</v>
      </c>
      <c r="AN44" s="123">
        <v>13.028686857884848</v>
      </c>
      <c r="AP44" s="123">
        <v>3.051406448626498</v>
      </c>
      <c r="AQ44" s="123">
        <v>11.87408148739186</v>
      </c>
      <c r="AS44" s="123">
        <v>1.509968340294611</v>
      </c>
      <c r="AT44" s="123">
        <v>10.65180357306483</v>
      </c>
      <c r="AV44" s="123">
        <v>0.16006466085008242</v>
      </c>
      <c r="AW44" s="123">
        <v>9.383436638991183</v>
      </c>
      <c r="AY44" s="123">
        <v>-1.0003844344261363</v>
      </c>
      <c r="AZ44" s="123">
        <v>8.090163982014152</v>
      </c>
      <c r="BB44" s="123">
        <v>-1.9755088020482852</v>
      </c>
      <c r="BC44" s="123">
        <v>6.792576935343847</v>
      </c>
      <c r="BE44" s="123">
        <v>-2.771409910974631</v>
      </c>
      <c r="BF44" s="123">
        <v>5.510490248705688</v>
      </c>
      <c r="BH44" s="123">
        <v>-3.3960665578151605</v>
      </c>
      <c r="BI44" s="123">
        <v>4.262765978182115</v>
      </c>
      <c r="BK44" s="123">
        <v>-3.8592255367084345</v>
      </c>
      <c r="BL44" s="123">
        <v>3.067147209661185</v>
      </c>
      <c r="BN44" s="123">
        <v>-4.172278211704807</v>
      </c>
      <c r="BO44" s="123">
        <v>1.940102861402162</v>
      </c>
      <c r="BQ44" s="123">
        <v>-4.348124040173155</v>
      </c>
      <c r="BR44" s="123">
        <v>0.8966847242232086</v>
      </c>
      <c r="BT44" s="123">
        <v>-4.401022188704605</v>
      </c>
      <c r="BU44" s="123">
        <v>-0.04960219717382719</v>
      </c>
      <c r="BW44" s="123">
        <v>-4.3464324675968316</v>
      </c>
      <c r="BX44" s="123">
        <v>-0.886915080532622</v>
      </c>
      <c r="BZ44" s="123">
        <v>-4.200846885699098</v>
      </c>
      <c r="CA44" s="123">
        <v>-1.6051735677219816</v>
      </c>
      <c r="CC44" s="123">
        <v>-3.9816131936760635</v>
      </c>
      <c r="CD44" s="123">
        <v>-2.196144194206498</v>
      </c>
      <c r="CF44" s="123">
        <v>-3.706751840164587</v>
      </c>
      <c r="CG44" s="123">
        <v>-2.65350834853387</v>
      </c>
      <c r="CI44" s="123">
        <v>-3.3947678114773168</v>
      </c>
      <c r="CJ44" s="123">
        <v>-2.972913268058766</v>
      </c>
    </row>
    <row r="45" spans="15:88" ht="12.75">
      <c r="O45" s="63">
        <f t="shared" si="3"/>
        <v>6</v>
      </c>
      <c r="P45" s="64">
        <f t="shared" si="4"/>
        <v>1</v>
      </c>
      <c r="Q45" s="65">
        <f t="shared" si="5"/>
        <v>-0.07831152154172717</v>
      </c>
      <c r="R45" s="70"/>
      <c r="S45" s="66">
        <f t="shared" si="6"/>
        <v>17.159999999999997</v>
      </c>
      <c r="U45" s="104">
        <f t="shared" si="1"/>
        <v>-3.3235135314503217</v>
      </c>
      <c r="V45" s="105">
        <f t="shared" si="2"/>
        <v>-2.9520320524613815</v>
      </c>
      <c r="AA45" s="123">
        <v>-3.3235135314503217</v>
      </c>
      <c r="AB45" s="123">
        <v>-2.9520320524613815</v>
      </c>
      <c r="AD45" s="123">
        <v>11.132312523164103</v>
      </c>
      <c r="AE45" s="123">
        <v>15.802256268243964</v>
      </c>
      <c r="AG45" s="123">
        <v>8.85153322779248</v>
      </c>
      <c r="AH45" s="123">
        <v>14.983785414889104</v>
      </c>
      <c r="AJ45" s="123">
        <v>6.748929210479439</v>
      </c>
      <c r="AK45" s="123">
        <v>14.03282854053372</v>
      </c>
      <c r="AM45" s="123">
        <v>4.8310392957233645</v>
      </c>
      <c r="AN45" s="123">
        <v>12.970954458016527</v>
      </c>
      <c r="AP45" s="123">
        <v>3.102211486105382</v>
      </c>
      <c r="AQ45" s="123">
        <v>11.819933119422371</v>
      </c>
      <c r="AS45" s="123">
        <v>1.5646119053808523</v>
      </c>
      <c r="AT45" s="123">
        <v>10.601531529326232</v>
      </c>
      <c r="AV45" s="123">
        <v>0.21825178814269997</v>
      </c>
      <c r="AW45" s="123">
        <v>9.337312287457285</v>
      </c>
      <c r="AY45" s="123">
        <v>-0.9389678384403766</v>
      </c>
      <c r="AZ45" s="123">
        <v>8.048436301459011</v>
      </c>
      <c r="BB45" s="123">
        <v>-1.9111942635213328</v>
      </c>
      <c r="BC45" s="123">
        <v>6.7554711713569</v>
      </c>
      <c r="BE45" s="123">
        <v>-2.704544599122393</v>
      </c>
      <c r="BF45" s="123">
        <v>5.478206697818392</v>
      </c>
      <c r="BH45" s="123">
        <v>-3.3270114109016564</v>
      </c>
      <c r="BI45" s="123">
        <v>4.23547890666932</v>
      </c>
      <c r="BK45" s="123">
        <v>-3.7883533137047696</v>
      </c>
      <c r="BL45" s="123">
        <v>3.0450039128536006</v>
      </c>
      <c r="BN45" s="123">
        <v>-4.099971480140088</v>
      </c>
      <c r="BO45" s="123">
        <v>1.9232228685876671</v>
      </c>
      <c r="BQ45" s="123">
        <v>-4.274773111038907</v>
      </c>
      <c r="BR45" s="123">
        <v>0.8851591534289924</v>
      </c>
      <c r="BT45" s="123">
        <v>-4.327023009560075</v>
      </c>
      <c r="BU45" s="123">
        <v>-0.05571113103544567</v>
      </c>
      <c r="BW45" s="123">
        <v>-4.272184485248134</v>
      </c>
      <c r="BX45" s="123">
        <v>-0.8875744014996427</v>
      </c>
      <c r="BZ45" s="123">
        <v>-4.126750889989483</v>
      </c>
      <c r="CA45" s="123">
        <v>-1.6003797167866174</v>
      </c>
      <c r="CC45" s="123">
        <v>-3.9080691540264643</v>
      </c>
      <c r="CD45" s="123">
        <v>-2.1859230485266763</v>
      </c>
      <c r="CF45" s="123">
        <v>-3.63415674654282</v>
      </c>
      <c r="CG45" s="123">
        <v>-2.637915081748593</v>
      </c>
      <c r="CI45" s="123">
        <v>-3.3235135314503217</v>
      </c>
      <c r="CJ45" s="123">
        <v>-2.9520320524613815</v>
      </c>
    </row>
    <row r="46" spans="15:88" ht="12.75">
      <c r="O46" s="63">
        <f t="shared" si="3"/>
        <v>7</v>
      </c>
      <c r="P46" s="64">
        <f t="shared" si="4"/>
        <v>1</v>
      </c>
      <c r="Q46" s="65">
        <f t="shared" si="5"/>
        <v>-0.0746484736467139</v>
      </c>
      <c r="R46" s="70"/>
      <c r="S46" s="66">
        <f t="shared" si="6"/>
        <v>17.159999999999997</v>
      </c>
      <c r="U46" s="104">
        <f t="shared" si="1"/>
        <v>-3.254194335317848</v>
      </c>
      <c r="V46" s="105">
        <f t="shared" si="2"/>
        <v>-2.9254229067678863</v>
      </c>
      <c r="AA46" s="123">
        <v>-3.254194335317848</v>
      </c>
      <c r="AB46" s="123">
        <v>-2.9254229067678863</v>
      </c>
      <c r="AD46" s="123">
        <v>11.17055456822983</v>
      </c>
      <c r="AE46" s="123">
        <v>15.738610816119076</v>
      </c>
      <c r="AG46" s="123">
        <v>8.894344997334962</v>
      </c>
      <c r="AH46" s="123">
        <v>14.923119526816548</v>
      </c>
      <c r="AJ46" s="123">
        <v>6.796079607008059</v>
      </c>
      <c r="AK46" s="123">
        <v>13.97546969035187</v>
      </c>
      <c r="AM46" s="123">
        <v>4.882273801883768</v>
      </c>
      <c r="AN46" s="123">
        <v>12.917212268207313</v>
      </c>
      <c r="AP46" s="123">
        <v>3.1572535385615232</v>
      </c>
      <c r="AQ46" s="123">
        <v>11.770097689772319</v>
      </c>
      <c r="AS46" s="123">
        <v>1.6231643877010384</v>
      </c>
      <c r="AT46" s="123">
        <v>10.55587187097081</v>
      </c>
      <c r="AV46" s="123">
        <v>0.27999863463102415</v>
      </c>
      <c r="AW46" s="123">
        <v>9.29607487076156</v>
      </c>
      <c r="AY46" s="123">
        <v>-0.8743599366246713</v>
      </c>
      <c r="AZ46" s="123">
        <v>8.011843725573156</v>
      </c>
      <c r="BB46" s="123">
        <v>-1.8440740591661644</v>
      </c>
      <c r="BC46" s="123">
        <v>6.723720962628294</v>
      </c>
      <c r="BE46" s="123">
        <v>-2.6352744063988798</v>
      </c>
      <c r="BF46" s="123">
        <v>5.4514702435464155</v>
      </c>
      <c r="BH46" s="123">
        <v>-3.2559651495959727</v>
      </c>
      <c r="BI46" s="123">
        <v>4.2139005299584955</v>
      </c>
      <c r="BK46" s="123">
        <v>-3.7159144908029784</v>
      </c>
      <c r="BL46" s="123">
        <v>3.0287000935589448</v>
      </c>
      <c r="BN46" s="123">
        <v>-4.026531119661392</v>
      </c>
      <c r="BO46" s="123">
        <v>1.9122816145576444</v>
      </c>
      <c r="BQ46" s="123">
        <v>-4.200727643292031</v>
      </c>
      <c r="BR46" s="123">
        <v>0.8796395254400537</v>
      </c>
      <c r="BT46" s="123">
        <v>-4.252772131216531</v>
      </c>
      <c r="BU46" s="123">
        <v>-0.05577933808831537</v>
      </c>
      <c r="BW46" s="123">
        <v>-4.1981290017837205</v>
      </c>
      <c r="BX46" s="123">
        <v>-0.8821908194354733</v>
      </c>
      <c r="BZ46" s="123">
        <v>-4.05329055214045</v>
      </c>
      <c r="CA46" s="123">
        <v>-1.5895734061258984</v>
      </c>
      <c r="CC46" s="123">
        <v>-3.8356004999391735</v>
      </c>
      <c r="CD46" s="123">
        <v>-2.1697523416229365</v>
      </c>
      <c r="CF46" s="123">
        <v>-3.5630709612649083</v>
      </c>
      <c r="CG46" s="123">
        <v>-2.616467267910989</v>
      </c>
      <c r="CI46" s="123">
        <v>-3.254194335317848</v>
      </c>
      <c r="CJ46" s="123">
        <v>-2.9254229067678863</v>
      </c>
    </row>
    <row r="47" spans="15:88" ht="12.75">
      <c r="O47" s="63">
        <f t="shared" si="3"/>
        <v>8</v>
      </c>
      <c r="P47" s="64">
        <f t="shared" si="4"/>
        <v>1</v>
      </c>
      <c r="Q47" s="65">
        <f t="shared" si="5"/>
        <v>-0.07098542575170064</v>
      </c>
      <c r="R47" s="70"/>
      <c r="S47" s="66">
        <f t="shared" si="6"/>
        <v>17.159999999999997</v>
      </c>
      <c r="U47" s="104">
        <f t="shared" si="1"/>
        <v>-3.1872698248514366</v>
      </c>
      <c r="V47" s="105">
        <f t="shared" si="2"/>
        <v>-2.893262255564577</v>
      </c>
      <c r="AA47" s="123">
        <v>-3.1872698248514366</v>
      </c>
      <c r="AB47" s="123">
        <v>-2.893262255564575</v>
      </c>
      <c r="AD47" s="123">
        <v>11.213847946160515</v>
      </c>
      <c r="AE47" s="123">
        <v>15.678287677819247</v>
      </c>
      <c r="AG47" s="123">
        <v>8.941950537217739</v>
      </c>
      <c r="AH47" s="123">
        <v>14.86613786169996</v>
      </c>
      <c r="AJ47" s="123">
        <v>6.847740334629439</v>
      </c>
      <c r="AK47" s="123">
        <v>13.922137084859363</v>
      </c>
      <c r="AM47" s="123">
        <v>4.937710853168651</v>
      </c>
      <c r="AN47" s="123">
        <v>12.867816611193495</v>
      </c>
      <c r="AP47" s="123">
        <v>3.216167664878615</v>
      </c>
      <c r="AQ47" s="123">
        <v>11.7249056184845</v>
      </c>
      <c r="AS47" s="123">
        <v>1.68523757120386</v>
      </c>
      <c r="AT47" s="123">
        <v>10.515127331743882</v>
      </c>
      <c r="AV47" s="123">
        <v>0.34489580491498195</v>
      </c>
      <c r="AW47" s="123">
        <v>9.259997802198212</v>
      </c>
      <c r="AY47" s="123">
        <v>-0.8069890938157016</v>
      </c>
      <c r="AZ47" s="123">
        <v>7.980628871317551</v>
      </c>
      <c r="BB47" s="123">
        <v>-1.7745932109470939</v>
      </c>
      <c r="BC47" s="123">
        <v>6.69753682014189</v>
      </c>
      <c r="BE47" s="123">
        <v>-2.5640586096720757</v>
      </c>
      <c r="BF47" s="123">
        <v>5.430458154560403</v>
      </c>
      <c r="BH47" s="123">
        <v>-3.183398826497955</v>
      </c>
      <c r="BI47" s="123">
        <v>4.198173917512593</v>
      </c>
      <c r="BK47" s="123">
        <v>-3.642389353597693</v>
      </c>
      <c r="BL47" s="123">
        <v>3.018343849745</v>
      </c>
      <c r="BN47" s="123">
        <v>-3.9524440562814576</v>
      </c>
      <c r="BO47" s="123">
        <v>1.9073516422729946</v>
      </c>
      <c r="BQ47" s="123">
        <v>-4.126478574941761</v>
      </c>
      <c r="BR47" s="123">
        <v>0.8801624366242664</v>
      </c>
      <c r="BT47" s="123">
        <v>-4.178761853601395</v>
      </c>
      <c r="BU47" s="123">
        <v>-0.04980636610442124</v>
      </c>
      <c r="BW47" s="123">
        <v>-4.124757021619266</v>
      </c>
      <c r="BX47" s="123">
        <v>-0.870800028693091</v>
      </c>
      <c r="BZ47" s="123">
        <v>-3.9809529306191673</v>
      </c>
      <c r="CA47" s="123">
        <v>-1.572826283996013</v>
      </c>
      <c r="CC47" s="123">
        <v>-3.764687714796256</v>
      </c>
      <c r="CD47" s="123">
        <v>-2.1477392888981526</v>
      </c>
      <c r="CF47" s="123">
        <v>-3.493965798983471</v>
      </c>
      <c r="CG47" s="123">
        <v>-2.589307110822966</v>
      </c>
      <c r="CI47" s="123">
        <v>-3.1872698248514366</v>
      </c>
      <c r="CJ47" s="123">
        <v>-2.893262255564577</v>
      </c>
    </row>
    <row r="48" spans="15:88" ht="12.75">
      <c r="O48" s="63">
        <f t="shared" si="3"/>
        <v>9</v>
      </c>
      <c r="P48" s="64">
        <f t="shared" si="4"/>
        <v>2</v>
      </c>
      <c r="Q48" s="65">
        <f t="shared" si="5"/>
        <v>-0.07098542575170064</v>
      </c>
      <c r="R48" s="70"/>
      <c r="S48" s="66">
        <f t="shared" si="6"/>
        <v>17.160000000000018</v>
      </c>
      <c r="U48" s="104">
        <f t="shared" si="1"/>
        <v>-3.1231837245211587</v>
      </c>
      <c r="V48" s="105">
        <f t="shared" si="2"/>
        <v>-2.8557633311607</v>
      </c>
      <c r="AA48" s="123">
        <v>-3.1231837245211587</v>
      </c>
      <c r="AB48" s="123">
        <v>-2.8557633311607002</v>
      </c>
      <c r="AD48" s="123">
        <v>11.261905612179206</v>
      </c>
      <c r="AE48" s="123">
        <v>15.621686809240868</v>
      </c>
      <c r="AG48" s="123">
        <v>8.994034212065827</v>
      </c>
      <c r="AH48" s="123">
        <v>14.813218220721316</v>
      </c>
      <c r="AJ48" s="123">
        <v>6.903568871167064</v>
      </c>
      <c r="AK48" s="123">
        <v>13.873184331156862</v>
      </c>
      <c r="AM48" s="123">
        <v>4.996982889531154</v>
      </c>
      <c r="AN48" s="123">
        <v>12.823094991226943</v>
      </c>
      <c r="AP48" s="123">
        <v>3.278563251224785</v>
      </c>
      <c r="AQ48" s="123">
        <v>11.684656539097416</v>
      </c>
      <c r="AS48" s="123">
        <v>1.750419896801878</v>
      </c>
      <c r="AT48" s="123">
        <v>10.479568057051834</v>
      </c>
      <c r="AV48" s="123">
        <v>0.41251301624327574</v>
      </c>
      <c r="AW48" s="123">
        <v>9.229320280799387</v>
      </c>
      <c r="AY48" s="123">
        <v>-0.7373019937667706</v>
      </c>
      <c r="AZ48" s="123">
        <v>7.954998700156187</v>
      </c>
      <c r="BB48" s="123">
        <v>-1.7032123924251419</v>
      </c>
      <c r="BC48" s="123">
        <v>6.677092350617679</v>
      </c>
      <c r="BE48" s="123">
        <v>-2.4913693855995724</v>
      </c>
      <c r="BF48" s="123">
        <v>5.415309745709058</v>
      </c>
      <c r="BH48" s="123">
        <v>-3.10979357255704</v>
      </c>
      <c r="BI48" s="123">
        <v>4.188403340288923</v>
      </c>
      <c r="BK48" s="123">
        <v>-3.5682653901903</v>
      </c>
      <c r="BL48" s="123">
        <v>3.014003845624123</v>
      </c>
      <c r="BN48" s="123">
        <v>-3.8782015037978628</v>
      </c>
      <c r="BO48" s="123">
        <v>1.9084656385524128</v>
      </c>
      <c r="BQ48" s="123">
        <v>-4.052518193914853</v>
      </c>
      <c r="BR48" s="123">
        <v>0.886724419963548</v>
      </c>
      <c r="BT48" s="123">
        <v>-4.105482881405458</v>
      </c>
      <c r="BU48" s="123">
        <v>-0.037831817223688</v>
      </c>
      <c r="BW48" s="123">
        <v>-4.05255501739073</v>
      </c>
      <c r="BX48" s="123">
        <v>-0.8534775527623153</v>
      </c>
      <c r="BZ48" s="123">
        <v>-3.910217640032478</v>
      </c>
      <c r="CA48" s="123">
        <v>-1.5502493875616756</v>
      </c>
      <c r="CC48" s="123">
        <v>-3.695800966220746</v>
      </c>
      <c r="CD48" s="123">
        <v>-2.120029841814451</v>
      </c>
      <c r="CF48" s="123">
        <v>-3.4272994423777523</v>
      </c>
      <c r="CG48" s="123">
        <v>-2.5566146883995784</v>
      </c>
      <c r="CI48" s="123">
        <v>-3.1231837245211587</v>
      </c>
      <c r="CJ48" s="123">
        <v>-2.8557633311607</v>
      </c>
    </row>
    <row r="49" spans="15:88" ht="12.75">
      <c r="O49" s="63">
        <f t="shared" si="3"/>
        <v>10</v>
      </c>
      <c r="P49" s="64">
        <f t="shared" si="4"/>
        <v>2</v>
      </c>
      <c r="Q49" s="65">
        <f t="shared" si="5"/>
        <v>-0.06704179098771727</v>
      </c>
      <c r="R49" s="70"/>
      <c r="S49" s="66">
        <f t="shared" si="6"/>
        <v>17.161882936088745</v>
      </c>
      <c r="U49" s="104">
        <f t="shared" si="1"/>
        <v>-3.062360939503159</v>
      </c>
      <c r="V49" s="105">
        <f t="shared" si="2"/>
        <v>-2.813174759810584</v>
      </c>
      <c r="AA49" s="123">
        <v>-3.062360939503159</v>
      </c>
      <c r="AB49" s="123">
        <v>-2.8131747598105816</v>
      </c>
      <c r="AD49" s="123">
        <v>11.314408933213517</v>
      </c>
      <c r="AE49" s="123">
        <v>15.569183486799743</v>
      </c>
      <c r="AG49" s="123">
        <v>9.05025069546801</v>
      </c>
      <c r="AH49" s="123">
        <v>14.764711472934207</v>
      </c>
      <c r="AJ49" s="123">
        <v>6.963195060939286</v>
      </c>
      <c r="AK49" s="123">
        <v>13.828935996948251</v>
      </c>
      <c r="AM49" s="123">
        <v>5.059696924115748</v>
      </c>
      <c r="AN49" s="123">
        <v>12.783343922648703</v>
      </c>
      <c r="AP49" s="123">
        <v>3.3440266009096256</v>
      </c>
      <c r="AQ49" s="123">
        <v>11.64961731200791</v>
      </c>
      <c r="AS49" s="123">
        <v>1.818279191100272</v>
      </c>
      <c r="AT49" s="123">
        <v>10.449429812837655</v>
      </c>
      <c r="AV49" s="123">
        <v>0.4824019513842064</v>
      </c>
      <c r="AW49" s="123">
        <v>9.204245705392081</v>
      </c>
      <c r="AY49" s="123">
        <v>-0.6657606775346672</v>
      </c>
      <c r="AZ49" s="123">
        <v>7.935123145855295</v>
      </c>
      <c r="BB49" s="123">
        <v>-1.630404874389317</v>
      </c>
      <c r="BC49" s="123">
        <v>6.6625231054604</v>
      </c>
      <c r="BE49" s="123">
        <v>-2.4176886799917625</v>
      </c>
      <c r="BF49" s="123">
        <v>5.406125454330558</v>
      </c>
      <c r="BH49" s="123">
        <v>-3.0356374070664955</v>
      </c>
      <c r="BI49" s="123">
        <v>4.184653579399372</v>
      </c>
      <c r="BK49" s="123">
        <v>-3.4940340590338135</v>
      </c>
      <c r="BL49" s="123">
        <v>3.015708856394147</v>
      </c>
      <c r="BN49" s="123">
        <v>-3.8042957069357186</v>
      </c>
      <c r="BO49" s="123">
        <v>1.9156162173514475</v>
      </c>
      <c r="BQ49" s="123">
        <v>-3.9793368740765693</v>
      </c>
      <c r="BR49" s="123">
        <v>0.8992819680409583</v>
      </c>
      <c r="BT49" s="123">
        <v>-4.033421070601046</v>
      </c>
      <c r="BU49" s="123">
        <v>-0.019935085382959183</v>
      </c>
      <c r="BW49" s="123">
        <v>-3.9820017045319798</v>
      </c>
      <c r="BX49" s="123">
        <v>-0.8303382435322333</v>
      </c>
      <c r="BZ49" s="123">
        <v>-3.841553671174824</v>
      </c>
      <c r="CA49" s="123">
        <v>-1.5219924066949075</v>
      </c>
      <c r="CC49" s="123">
        <v>-3.629396988760177</v>
      </c>
      <c r="CD49" s="123">
        <v>-2.086807720202399</v>
      </c>
      <c r="CF49" s="123">
        <v>-3.3635139042999986</v>
      </c>
      <c r="CG49" s="123">
        <v>-2.518606758712193</v>
      </c>
      <c r="CI49" s="123">
        <v>-3.062360939503159</v>
      </c>
      <c r="CJ49" s="123">
        <v>-2.813174759810584</v>
      </c>
    </row>
    <row r="50" spans="15:88" ht="12.75">
      <c r="O50" s="63">
        <f t="shared" si="3"/>
        <v>11</v>
      </c>
      <c r="P50" s="64">
        <f t="shared" si="4"/>
        <v>2</v>
      </c>
      <c r="Q50" s="65">
        <f t="shared" si="5"/>
        <v>-0.0630981562237339</v>
      </c>
      <c r="R50" s="70"/>
      <c r="S50" s="66">
        <f t="shared" si="6"/>
        <v>17.167550547546366</v>
      </c>
      <c r="U50" s="104">
        <f t="shared" si="1"/>
        <v>-3.005204738463318</v>
      </c>
      <c r="V50" s="105">
        <f t="shared" si="2"/>
        <v>-2.7657789132659416</v>
      </c>
      <c r="AA50" s="123">
        <v>-3.005204738463318</v>
      </c>
      <c r="AB50" s="123">
        <v>-2.7657789132659403</v>
      </c>
      <c r="AD50" s="123">
        <v>11.371009800504192</v>
      </c>
      <c r="AE50" s="123">
        <v>15.521125819264432</v>
      </c>
      <c r="AG50" s="123">
        <v>9.110227259568187</v>
      </c>
      <c r="AH50" s="123">
        <v>14.720939228923568</v>
      </c>
      <c r="AJ50" s="123">
        <v>7.026223568974293</v>
      </c>
      <c r="AK50" s="123">
        <v>13.789685458584172</v>
      </c>
      <c r="AM50" s="123">
        <v>5.1254371488490165</v>
      </c>
      <c r="AN50" s="123">
        <v>12.748826963932592</v>
      </c>
      <c r="AP50" s="123">
        <v>3.412123677285802</v>
      </c>
      <c r="AQ50" s="123">
        <v>11.620020255127079</v>
      </c>
      <c r="AS50" s="123">
        <v>1.8883655318031352</v>
      </c>
      <c r="AT50" s="123">
        <v>10.4249124224</v>
      </c>
      <c r="AV50" s="123">
        <v>0.5540992310692072</v>
      </c>
      <c r="AW50" s="123">
        <v>9.184940326018426</v>
      </c>
      <c r="AY50" s="123">
        <v>-0.5928394800440948</v>
      </c>
      <c r="AZ50" s="123">
        <v>7.921133987784467</v>
      </c>
      <c r="BB50" s="123">
        <v>-1.5566533869654329</v>
      </c>
      <c r="BC50" s="123">
        <v>6.65392568202344</v>
      </c>
      <c r="BE50" s="123">
        <v>-2.343505012403325</v>
      </c>
      <c r="BF50" s="123">
        <v>5.402966174330542</v>
      </c>
      <c r="BH50" s="123">
        <v>-2.961422001986346</v>
      </c>
      <c r="BI50" s="123">
        <v>4.186949496597167</v>
      </c>
      <c r="BK50" s="123">
        <v>-3.4201875304534344</v>
      </c>
      <c r="BL50" s="123">
        <v>3.0234475774523895</v>
      </c>
      <c r="BN50" s="123">
        <v>-3.7312166776550555</v>
      </c>
      <c r="BO50" s="123">
        <v>1.9287559687336526</v>
      </c>
      <c r="BQ50" s="123">
        <v>-3.907419823942262</v>
      </c>
      <c r="BR50" s="123">
        <v>0.9177518215046327</v>
      </c>
      <c r="BT50" s="123">
        <v>-3.963054207108276</v>
      </c>
      <c r="BU50" s="123">
        <v>0.003765170083598779</v>
      </c>
      <c r="BW50" s="123">
        <v>-3.9135648672844265</v>
      </c>
      <c r="BX50" s="123">
        <v>-0.8015355197974556</v>
      </c>
      <c r="BZ50" s="123">
        <v>-3.7754162815143886</v>
      </c>
      <c r="CA50" s="123">
        <v>-1.4882426914976832</v>
      </c>
      <c r="CC50" s="123">
        <v>-3.5659160556343923</v>
      </c>
      <c r="CD50" s="123">
        <v>-2.048293194157418</v>
      </c>
      <c r="CF50" s="123">
        <v>-3.303032097131412</v>
      </c>
      <c r="CG50" s="123">
        <v>-2.4755353228339714</v>
      </c>
      <c r="CI50" s="123">
        <v>-3.005204738463318</v>
      </c>
      <c r="CJ50" s="123">
        <v>-2.7657789132659416</v>
      </c>
    </row>
    <row r="51" spans="15:88" ht="12.75">
      <c r="O51" s="63">
        <f t="shared" si="3"/>
        <v>12</v>
      </c>
      <c r="P51" s="64">
        <f t="shared" si="4"/>
        <v>2</v>
      </c>
      <c r="Q51" s="65">
        <f t="shared" si="5"/>
        <v>-0.05915452145975053</v>
      </c>
      <c r="R51" s="70"/>
      <c r="S51" s="66">
        <f t="shared" si="6"/>
        <v>17.177060133006336</v>
      </c>
      <c r="U51" s="104">
        <f t="shared" si="1"/>
        <v>-2.952094079795817</v>
      </c>
      <c r="V51" s="105">
        <f t="shared" si="2"/>
        <v>-2.7138900365880416</v>
      </c>
      <c r="AA51" s="123">
        <v>-2.952094079795817</v>
      </c>
      <c r="AB51" s="123">
        <v>-2.7138900365880416</v>
      </c>
      <c r="AD51" s="123">
        <v>11.431332937643981</v>
      </c>
      <c r="AE51" s="123">
        <v>15.477832439717394</v>
      </c>
      <c r="AG51" s="123">
        <v>9.1735662463344</v>
      </c>
      <c r="AH51" s="123">
        <v>14.68219170845554</v>
      </c>
      <c r="AJ51" s="123">
        <v>7.09223650216936</v>
      </c>
      <c r="AK51" s="123">
        <v>13.75569295591117</v>
      </c>
      <c r="AM51" s="123">
        <v>5.193767691340124</v>
      </c>
      <c r="AN51" s="123">
        <v>12.719772970233604</v>
      </c>
      <c r="AP51" s="123">
        <v>3.482402981509045</v>
      </c>
      <c r="AQ51" s="123">
        <v>11.596061603560534</v>
      </c>
      <c r="AS51" s="123">
        <v>1.960214230798874</v>
      </c>
      <c r="AT51" s="123">
        <v>10.406178441520067</v>
      </c>
      <c r="AV51" s="123">
        <v>0.6271294863009977</v>
      </c>
      <c r="AW51" s="123">
        <v>9.171532141660746</v>
      </c>
      <c r="AY51" s="123">
        <v>-0.5190218851410755</v>
      </c>
      <c r="AZ51" s="123">
        <v>7.913123977189967</v>
      </c>
      <c r="BB51" s="123">
        <v>-1.4824469190074385</v>
      </c>
      <c r="BC51" s="123">
        <v>6.651357083146733</v>
      </c>
      <c r="BE51" s="123">
        <v>-2.2693102371393543</v>
      </c>
      <c r="BF51" s="123">
        <v>5.40585285244188</v>
      </c>
      <c r="BH51" s="123">
        <v>-2.887639422048343</v>
      </c>
      <c r="BI51" s="123">
        <v>4.19527586943787</v>
      </c>
      <c r="BK51" s="123">
        <v>-3.3472154234472367</v>
      </c>
      <c r="BL51" s="123">
        <v>3.037168699347705</v>
      </c>
      <c r="BN51" s="123">
        <v>-3.659448946261964</v>
      </c>
      <c r="BO51" s="123">
        <v>1.9477977732090488</v>
      </c>
      <c r="BQ51" s="123">
        <v>-3.8372438696364357</v>
      </c>
      <c r="BR51" s="123">
        <v>0.9420115210958628</v>
      </c>
      <c r="BT51" s="123">
        <v>-3.8948488389675715</v>
      </c>
      <c r="BU51" s="123">
        <v>0.03311181118237849</v>
      </c>
      <c r="BW51" s="123">
        <v>-3.8476982571828886</v>
      </c>
      <c r="BX51" s="123">
        <v>-0.7672603500572186</v>
      </c>
      <c r="BZ51" s="123">
        <v>-3.712243976734284</v>
      </c>
      <c r="CA51" s="123">
        <v>-1.4492240101288885</v>
      </c>
      <c r="CC51" s="123">
        <v>-3.5057790596256404</v>
      </c>
      <c r="CD51" s="123">
        <v>-2.0047416235998177</v>
      </c>
      <c r="CF51" s="123">
        <v>-3.246255028778477</v>
      </c>
      <c r="CG51" s="123">
        <v>-2.4276859540164373</v>
      </c>
      <c r="CI51" s="123">
        <v>-2.952094079795817</v>
      </c>
      <c r="CJ51" s="123">
        <v>-2.7138900365880416</v>
      </c>
    </row>
    <row r="52" spans="15:88" ht="12.75">
      <c r="O52" s="63">
        <f t="shared" si="3"/>
        <v>13</v>
      </c>
      <c r="P52" s="64">
        <f t="shared" si="4"/>
        <v>2</v>
      </c>
      <c r="Q52" s="65">
        <f t="shared" si="5"/>
        <v>-0.05521088669576717</v>
      </c>
      <c r="R52" s="70"/>
      <c r="S52" s="66">
        <f t="shared" si="6"/>
        <v>17.190510253576313</v>
      </c>
      <c r="U52" s="104">
        <f t="shared" si="1"/>
        <v>-2.903381099044245</v>
      </c>
      <c r="V52" s="105">
        <f t="shared" si="2"/>
        <v>-2.65785216463267</v>
      </c>
      <c r="AA52" s="123">
        <v>-2.903381099044245</v>
      </c>
      <c r="AB52" s="123">
        <v>-2.6578521646326676</v>
      </c>
      <c r="AD52" s="123">
        <v>11.494978388744173</v>
      </c>
      <c r="AE52" s="123">
        <v>15.439590392946291</v>
      </c>
      <c r="AG52" s="123">
        <v>9.23984770412049</v>
      </c>
      <c r="AH52" s="123">
        <v>14.648725816255569</v>
      </c>
      <c r="AJ52" s="123">
        <v>7.160796180015563</v>
      </c>
      <c r="AK52" s="123">
        <v>13.727183866823394</v>
      </c>
      <c r="AM52" s="123">
        <v>5.264235504812248</v>
      </c>
      <c r="AN52" s="123">
        <v>12.69637457602701</v>
      </c>
      <c r="AP52" s="123">
        <v>3.554398546076472</v>
      </c>
      <c r="AQ52" s="123">
        <v>11.577900208525817</v>
      </c>
      <c r="AS52" s="123">
        <v>2.0333489151463127</v>
      </c>
      <c r="AT52" s="123">
        <v>10.393352080680378</v>
      </c>
      <c r="AV52" s="123">
        <v>0.7010085101563384</v>
      </c>
      <c r="AW52" s="123">
        <v>9.164110051579671</v>
      </c>
      <c r="AY52" s="123">
        <v>-0.4447973199869377</v>
      </c>
      <c r="AZ52" s="123">
        <v>7.911146222233244</v>
      </c>
      <c r="BB52" s="123">
        <v>-1.4082774759919765</v>
      </c>
      <c r="BC52" s="123">
        <v>6.654834339215226</v>
      </c>
      <c r="BE52" s="123">
        <v>-2.195596282151305</v>
      </c>
      <c r="BF52" s="123">
        <v>5.41476634934318</v>
      </c>
      <c r="BH52" s="123">
        <v>-2.8147788622567678</v>
      </c>
      <c r="BI52" s="123">
        <v>4.209577492207602</v>
      </c>
      <c r="BK52" s="123">
        <v>-3.275601559402718</v>
      </c>
      <c r="BL52" s="123">
        <v>3.056781247973595</v>
      </c>
      <c r="BN52" s="123">
        <v>-3.5894683488643047</v>
      </c>
      <c r="BO52" s="123">
        <v>1.9726153793558212</v>
      </c>
      <c r="BQ52" s="123">
        <v>-3.76927429342891</v>
      </c>
      <c r="BR52" s="123">
        <v>0.971900219581395</v>
      </c>
      <c r="BT52" s="123">
        <v>-3.829257183021806</v>
      </c>
      <c r="BU52" s="123">
        <v>0.06791026312039472</v>
      </c>
      <c r="BW52" s="123">
        <v>-3.7848385845814514</v>
      </c>
      <c r="BX52" s="123">
        <v>-0.7277399863515313</v>
      </c>
      <c r="BZ52" s="123">
        <v>-3.652455603341817</v>
      </c>
      <c r="CA52" s="123">
        <v>-1.4051950651713638</v>
      </c>
      <c r="CC52" s="123">
        <v>-3.4493847224653167</v>
      </c>
      <c r="CD52" s="123">
        <v>-1.9564417651814145</v>
      </c>
      <c r="CF52" s="123">
        <v>-3.193559143900883</v>
      </c>
      <c r="CG52" s="123">
        <v>-2.3753759042749514</v>
      </c>
      <c r="CI52" s="123">
        <v>-2.903381099044245</v>
      </c>
      <c r="CJ52" s="123">
        <v>-2.65785216463267</v>
      </c>
    </row>
    <row r="53" spans="15:88" ht="12.75">
      <c r="O53" s="63">
        <f t="shared" si="3"/>
        <v>14</v>
      </c>
      <c r="P53" s="64">
        <f t="shared" si="4"/>
        <v>2</v>
      </c>
      <c r="Q53" s="65">
        <f t="shared" si="5"/>
        <v>-0.051267251931783796</v>
      </c>
      <c r="R53" s="70"/>
      <c r="S53" s="66">
        <f t="shared" si="6"/>
        <v>17.208045698127638</v>
      </c>
      <c r="U53" s="104">
        <f t="shared" si="1"/>
        <v>-2.859388774164197</v>
      </c>
      <c r="V53" s="105">
        <f t="shared" si="2"/>
        <v>-2.598036841022091</v>
      </c>
      <c r="AA53" s="123">
        <v>-2.859388774164197</v>
      </c>
      <c r="AB53" s="123">
        <v>-2.598036841022089</v>
      </c>
      <c r="AD53" s="123">
        <v>11.561524170231554</v>
      </c>
      <c r="AE53" s="123">
        <v>15.406653232272928</v>
      </c>
      <c r="AG53" s="123">
        <v>9.308632172039468</v>
      </c>
      <c r="AH53" s="123">
        <v>14.620763438672588</v>
      </c>
      <c r="AJ53" s="123">
        <v>7.231448036517449</v>
      </c>
      <c r="AK53" s="123">
        <v>13.70434721295671</v>
      </c>
      <c r="AM53" s="123">
        <v>5.336373371904047</v>
      </c>
      <c r="AN53" s="123">
        <v>12.67878691789876</v>
      </c>
      <c r="AP53" s="123">
        <v>3.627633024295333</v>
      </c>
      <c r="AQ53" s="123">
        <v>11.565656484133248</v>
      </c>
      <c r="AS53" s="123">
        <v>2.107284685533836</v>
      </c>
      <c r="AT53" s="123">
        <v>10.386518381521546</v>
      </c>
      <c r="AV53" s="123">
        <v>0.7752464681862232</v>
      </c>
      <c r="AW53" s="123">
        <v>9.162723265892174</v>
      </c>
      <c r="AY53" s="123">
        <v>-0.3706579100467682</v>
      </c>
      <c r="AZ53" s="123">
        <v>7.915213835871922</v>
      </c>
      <c r="BB53" s="123">
        <v>-1.3346368179120276</v>
      </c>
      <c r="BC53" s="123">
        <v>6.664334395243598</v>
      </c>
      <c r="BE53" s="123">
        <v>-2.1228518874446856</v>
      </c>
      <c r="BF53" s="123">
        <v>5.429647566556751</v>
      </c>
      <c r="BH53" s="123">
        <v>-2.7433234044161274</v>
      </c>
      <c r="BI53" s="123">
        <v>4.229759541949262</v>
      </c>
      <c r="BK53" s="123">
        <v>-3.205820754252807</v>
      </c>
      <c r="BL53" s="123">
        <v>3.082155187746919</v>
      </c>
      <c r="BN53" s="123">
        <v>-3.5217388724719036</v>
      </c>
      <c r="BO53" s="123">
        <v>2.003044240895504</v>
      </c>
      <c r="BQ53" s="123">
        <v>-3.703961748809319</v>
      </c>
      <c r="BR53" s="123">
        <v>1.0072197482065577</v>
      </c>
      <c r="BT53" s="123">
        <v>-3.7667141266175275</v>
      </c>
      <c r="BU53" s="123">
        <v>0.10792980437964994</v>
      </c>
      <c r="BW53" s="123">
        <v>-3.725402623166162</v>
      </c>
      <c r="BX53" s="123">
        <v>-0.6832364575293091</v>
      </c>
      <c r="BZ53" s="123">
        <v>-3.5964475716224706</v>
      </c>
      <c r="CA53" s="123">
        <v>-1.3564477783759457</v>
      </c>
      <c r="CC53" s="123">
        <v>-3.3971069512197127</v>
      </c>
      <c r="CD53" s="123">
        <v>-1.9037138577643566</v>
      </c>
      <c r="CF53" s="123">
        <v>-3.1452938279992373</v>
      </c>
      <c r="CG53" s="123">
        <v>-2.3189520009368763</v>
      </c>
      <c r="CI53" s="123">
        <v>-2.859388774164197</v>
      </c>
      <c r="CJ53" s="123">
        <v>-2.598036841022091</v>
      </c>
    </row>
    <row r="54" spans="15:88" ht="12.75">
      <c r="O54" s="63">
        <f t="shared" si="3"/>
        <v>15</v>
      </c>
      <c r="P54" s="64">
        <f t="shared" si="4"/>
        <v>2</v>
      </c>
      <c r="Q54" s="65">
        <f t="shared" si="5"/>
        <v>-0.047323617167800425</v>
      </c>
      <c r="R54" s="70"/>
      <c r="S54" s="66">
        <f t="shared" si="6"/>
        <v>17.229865256688672</v>
      </c>
      <c r="U54" s="104">
        <f t="shared" si="1"/>
        <v>-2.820408784107205</v>
      </c>
      <c r="V54" s="105">
        <f t="shared" si="2"/>
        <v>-2.5348406547277675</v>
      </c>
      <c r="AA54" s="123">
        <v>-2.820408784107205</v>
      </c>
      <c r="AB54" s="123">
        <v>-2.5348406547277658</v>
      </c>
      <c r="AD54" s="123">
        <v>11.630529068693882</v>
      </c>
      <c r="AE54" s="123">
        <v>15.379239338437968</v>
      </c>
      <c r="AG54" s="123">
        <v>9.379463593687419</v>
      </c>
      <c r="AH54" s="123">
        <v>14.598489972522932</v>
      </c>
      <c r="AJ54" s="123">
        <v>7.30372363406722</v>
      </c>
      <c r="AK54" s="123">
        <v>13.687334406432994</v>
      </c>
      <c r="AM54" s="123">
        <v>5.409703002425198</v>
      </c>
      <c r="AN54" s="123">
        <v>12.667126605955202</v>
      </c>
      <c r="AP54" s="123">
        <v>3.7016208551983194</v>
      </c>
      <c r="AQ54" s="123">
        <v>11.559411609013514</v>
      </c>
      <c r="AS54" s="123">
        <v>2.1815313312702305</v>
      </c>
      <c r="AT54" s="123">
        <v>10.385722652997137</v>
      </c>
      <c r="AV54" s="123">
        <v>0.8493511461277965</v>
      </c>
      <c r="AW54" s="123">
        <v>9.167380979297468</v>
      </c>
      <c r="AY54" s="123">
        <v>-0.29709521618755197</v>
      </c>
      <c r="AZ54" s="123">
        <v>7.925299848917982</v>
      </c>
      <c r="BB54" s="123">
        <v>-1.2620131987982166</v>
      </c>
      <c r="BC54" s="123">
        <v>6.679794263735976</v>
      </c>
      <c r="BE54" s="123">
        <v>-2.0515593646235235</v>
      </c>
      <c r="BF54" s="123">
        <v>5.450397838284713</v>
      </c>
      <c r="BH54" s="123">
        <v>-2.6737468141908103</v>
      </c>
      <c r="BI54" s="123">
        <v>4.255688207159954</v>
      </c>
      <c r="BK54" s="123">
        <v>-3.138335670340055</v>
      </c>
      <c r="BL54" s="123">
        <v>3.1131222837728445</v>
      </c>
      <c r="BN54" s="123">
        <v>-3.4567095786589306</v>
      </c>
      <c r="BO54" s="123">
        <v>2.0388826076715767</v>
      </c>
      <c r="BQ54" s="123">
        <v>-3.641739272553699</v>
      </c>
      <c r="BR54" s="123">
        <v>1.0477359305983982</v>
      </c>
      <c r="BT54" s="123">
        <v>-3.707634344204598</v>
      </c>
      <c r="BU54" s="123">
        <v>0.1529050964524168</v>
      </c>
      <c r="BW54" s="123">
        <v>-3.6697844466522938</v>
      </c>
      <c r="BX54" s="123">
        <v>-0.6340448319385437</v>
      </c>
      <c r="BZ54" s="123">
        <v>-3.544591227351081</v>
      </c>
      <c r="CA54" s="123">
        <v>-1.3033053551549734</v>
      </c>
      <c r="CC54" s="123">
        <v>-3.349292359202557</v>
      </c>
      <c r="CD54" s="123">
        <v>-1.8469074991658423</v>
      </c>
      <c r="CF54" s="123">
        <v>-3.101779090911074</v>
      </c>
      <c r="CG54" s="123">
        <v>-2.25878834709888</v>
      </c>
      <c r="CI54" s="123">
        <v>-2.820408784107205</v>
      </c>
      <c r="CJ54" s="123">
        <v>-2.5348406547277675</v>
      </c>
    </row>
    <row r="55" spans="15:88" ht="12.75">
      <c r="O55" s="63">
        <f t="shared" si="3"/>
        <v>16</v>
      </c>
      <c r="P55" s="64">
        <f t="shared" si="4"/>
        <v>2</v>
      </c>
      <c r="Q55" s="65">
        <f t="shared" si="5"/>
        <v>-0.04337998240381706</v>
      </c>
      <c r="R55" s="70"/>
      <c r="S55" s="66">
        <f t="shared" si="6"/>
        <v>17.256233343411242</v>
      </c>
      <c r="U55" s="104">
        <f t="shared" si="1"/>
        <v>-2.7866995749240657</v>
      </c>
      <c r="V55" s="105">
        <f t="shared" si="2"/>
        <v>-2.4686826105967845</v>
      </c>
      <c r="AA55" s="123">
        <v>-2.7866995749240657</v>
      </c>
      <c r="AB55" s="123">
        <v>-2.4686826105967814</v>
      </c>
      <c r="AD55" s="123">
        <v>11.701535566223443</v>
      </c>
      <c r="AE55" s="123">
        <v>15.357530471687864</v>
      </c>
      <c r="AG55" s="123">
        <v>9.451872340899476</v>
      </c>
      <c r="AH55" s="123">
        <v>14.582053095867968</v>
      </c>
      <c r="AJ55" s="123">
        <v>7.37714376929083</v>
      </c>
      <c r="AK55" s="123">
        <v>13.676258245963906</v>
      </c>
      <c r="AM55" s="123">
        <v>5.483738204527359</v>
      </c>
      <c r="AN55" s="123">
        <v>12.661470950672003</v>
      </c>
      <c r="AP55" s="123">
        <v>3.77587148292136</v>
      </c>
      <c r="AQ55" s="123">
        <v>11.559206988085124</v>
      </c>
      <c r="AS55" s="123">
        <v>2.2555965804912024</v>
      </c>
      <c r="AT55" s="123">
        <v>10.390970170965216</v>
      </c>
      <c r="AV55" s="123">
        <v>0.9228312133949892</v>
      </c>
      <c r="AW55" s="123">
        <v>9.178052310114124</v>
      </c>
      <c r="AY55" s="123">
        <v>-0.22459697551968993</v>
      </c>
      <c r="AZ55" s="123">
        <v>7.941337388849481</v>
      </c>
      <c r="BB55" s="123">
        <v>-1.1908881294853764</v>
      </c>
      <c r="BC55" s="123">
        <v>6.701111442307118</v>
      </c>
      <c r="BE55" s="123">
        <v>-1.9821913990565854</v>
      </c>
      <c r="BF55" s="123">
        <v>5.476879585585335</v>
      </c>
      <c r="BH55" s="123">
        <v>-2.606510399932743</v>
      </c>
      <c r="BI55" s="123">
        <v>4.287191574991146</v>
      </c>
      <c r="BK55" s="123">
        <v>-3.0735937488618426</v>
      </c>
      <c r="BL55" s="123">
        <v>3.149477217279847</v>
      </c>
      <c r="BN55" s="123">
        <v>-3.394811626185243</v>
      </c>
      <c r="BO55" s="123">
        <v>2.079892863298119</v>
      </c>
      <c r="BQ55" s="123">
        <v>-3.583019413593841</v>
      </c>
      <c r="BR55" s="123">
        <v>1.0931801354074175</v>
      </c>
      <c r="BT55" s="123">
        <v>-3.6524095479518524</v>
      </c>
      <c r="BU55" s="123">
        <v>0.20253794309486617</v>
      </c>
      <c r="BW55" s="123">
        <v>-3.6183528159874854</v>
      </c>
      <c r="BX55" s="123">
        <v>-0.5804912610571491</v>
      </c>
      <c r="BZ55" s="123">
        <v>-3.497230389686298</v>
      </c>
      <c r="CA55" s="123">
        <v>-1.246120141658126</v>
      </c>
      <c r="CC55" s="123">
        <v>-3.306257967851242</v>
      </c>
      <c r="CD55" s="123">
        <v>-1.7863993282464405</v>
      </c>
      <c r="CF55" s="123">
        <v>-3.063303445074067</v>
      </c>
      <c r="CG55" s="123">
        <v>-2.1952838412397297</v>
      </c>
      <c r="CI55" s="123">
        <v>-2.7866995749240657</v>
      </c>
      <c r="CJ55" s="123">
        <v>-2.4686826105967845</v>
      </c>
    </row>
    <row r="56" spans="15:88" ht="12.75">
      <c r="O56" s="63">
        <f t="shared" si="3"/>
        <v>17</v>
      </c>
      <c r="P56" s="64">
        <f t="shared" si="4"/>
        <v>2</v>
      </c>
      <c r="Q56" s="65">
        <f t="shared" si="5"/>
        <v>-0.03943634763983369</v>
      </c>
      <c r="R56" s="70"/>
      <c r="S56" s="66">
        <f t="shared" si="6"/>
        <v>17.287497212419723</v>
      </c>
      <c r="U56" s="104">
        <f t="shared" si="1"/>
        <v>-2.758484646209727</v>
      </c>
      <c r="V56" s="105">
        <f t="shared" si="2"/>
        <v>-2.4000013512560066</v>
      </c>
      <c r="AA56" s="123">
        <v>-2.758484646209727</v>
      </c>
      <c r="AB56" s="123">
        <v>-2.400001351256007</v>
      </c>
      <c r="AD56" s="123">
        <v>11.77407287386313</v>
      </c>
      <c r="AE56" s="123">
        <v>15.341670566663693</v>
      </c>
      <c r="AG56" s="123">
        <v>9.525378327489557</v>
      </c>
      <c r="AH56" s="123">
        <v>14.57156178887554</v>
      </c>
      <c r="AJ56" s="123">
        <v>7.45122165027351</v>
      </c>
      <c r="AK56" s="123">
        <v>13.671192168970213</v>
      </c>
      <c r="AM56" s="123">
        <v>5.557988108264814</v>
      </c>
      <c r="AN56" s="123">
        <v>12.66185745030843</v>
      </c>
      <c r="AP56" s="123">
        <v>3.8498926091987062</v>
      </c>
      <c r="AQ56" s="123">
        <v>11.565043978030603</v>
      </c>
      <c r="AS56" s="123">
        <v>2.3289893640319246</v>
      </c>
      <c r="AT56" s="123">
        <v>10.402226143208209</v>
      </c>
      <c r="AV56" s="123">
        <v>0.9951994807101912</v>
      </c>
      <c r="AW56" s="123">
        <v>9.194666505032506</v>
      </c>
      <c r="AY56" s="123">
        <v>-0.1536438675908851</v>
      </c>
      <c r="AZ56" s="123">
        <v>7.96322012319037</v>
      </c>
      <c r="BB56" s="123">
        <v>-1.1217331850880683</v>
      </c>
      <c r="BC56" s="123">
        <v>6.7281445932961415</v>
      </c>
      <c r="BE56" s="123">
        <v>-1.9152079158676631</v>
      </c>
      <c r="BF56" s="123">
        <v>5.508917228552159</v>
      </c>
      <c r="BH56" s="123">
        <v>-2.5420599541038857</v>
      </c>
      <c r="BI56" s="123">
        <v>4.324060771069332</v>
      </c>
      <c r="BK56" s="123">
        <v>-3.012024243235171</v>
      </c>
      <c r="BL56" s="123">
        <v>3.1909789469290772</v>
      </c>
      <c r="BN56" s="123">
        <v>-3.3364554123173704</v>
      </c>
      <c r="BO56" s="123">
        <v>2.1258031006096147</v>
      </c>
      <c r="BQ56" s="123">
        <v>-3.5281914977255964</v>
      </c>
      <c r="BR56" s="123">
        <v>1.143251057393487</v>
      </c>
      <c r="BT56" s="123">
        <v>-3.6014058906078334</v>
      </c>
      <c r="BU56" s="123">
        <v>0.256499267434839</v>
      </c>
      <c r="BW56" s="123">
        <v>-3.571448734384207</v>
      </c>
      <c r="BX56" s="123">
        <v>-0.5229308170357263</v>
      </c>
      <c r="BZ56" s="123">
        <v>-3.454679071572687</v>
      </c>
      <c r="CA56" s="123">
        <v>-1.1852712886386612</v>
      </c>
      <c r="CC56" s="123">
        <v>-3.268289104803785</v>
      </c>
      <c r="CD56" s="123">
        <v>-1.7225905277101972</v>
      </c>
      <c r="CF56" s="123">
        <v>-3.0301219926240526</v>
      </c>
      <c r="CG56" s="123">
        <v>-2.128859532434157</v>
      </c>
      <c r="CI56" s="123">
        <v>-2.758484646209727</v>
      </c>
      <c r="CJ56" s="123">
        <v>-2.4000013512560066</v>
      </c>
    </row>
    <row r="57" spans="15:88" ht="12.75">
      <c r="O57" s="63">
        <f t="shared" si="3"/>
        <v>18</v>
      </c>
      <c r="P57" s="64">
        <f t="shared" si="4"/>
        <v>2</v>
      </c>
      <c r="Q57" s="65">
        <f t="shared" si="5"/>
        <v>-0.03549271287585032</v>
      </c>
      <c r="R57" s="70"/>
      <c r="S57" s="66">
        <f t="shared" si="6"/>
        <v>17.324112729356422</v>
      </c>
      <c r="U57" s="104">
        <f t="shared" si="1"/>
        <v>-1.0114269977611143</v>
      </c>
      <c r="V57" s="105">
        <f t="shared" si="2"/>
        <v>2.3999999999999972</v>
      </c>
      <c r="AA57" s="123">
        <v>-1.0114269977611143</v>
      </c>
      <c r="AB57" s="123">
        <v>2.4</v>
      </c>
      <c r="AD57" s="123">
        <v>16.804524795981294</v>
      </c>
      <c r="AE57" s="123">
        <v>14.454666136956623</v>
      </c>
      <c r="AG57" s="123">
        <v>14.60737821179874</v>
      </c>
      <c r="AH57" s="123">
        <v>14.056294309847692</v>
      </c>
      <c r="AJ57" s="123">
        <v>12.557336913791877</v>
      </c>
      <c r="AK57" s="123">
        <v>13.530443049161134</v>
      </c>
      <c r="AM57" s="123">
        <v>10.660655993442177</v>
      </c>
      <c r="AN57" s="123">
        <v>12.896386452015774</v>
      </c>
      <c r="AP57" s="123">
        <v>8.921568967397622</v>
      </c>
      <c r="AQ57" s="123">
        <v>12.173585116121073</v>
      </c>
      <c r="AS57" s="123">
        <v>7.342297338558067</v>
      </c>
      <c r="AT57" s="123">
        <v>11.381494518892238</v>
      </c>
      <c r="AV57" s="123">
        <v>5.923077286802542</v>
      </c>
      <c r="AW57" s="123">
        <v>10.539376037714069</v>
      </c>
      <c r="AY57" s="123">
        <v>4.66220313647511</v>
      </c>
      <c r="AZ57" s="123">
        <v>9.666112084675552</v>
      </c>
      <c r="BB57" s="123">
        <v>3.5560871244733416</v>
      </c>
      <c r="BC57" s="123">
        <v>8.780026790333066</v>
      </c>
      <c r="BE57" s="123">
        <v>2.5993348733848567</v>
      </c>
      <c r="BF57" s="123">
        <v>7.898713622195421</v>
      </c>
      <c r="BH57" s="123">
        <v>1.7848358594067388</v>
      </c>
      <c r="BI57" s="123">
        <v>7.038871265024023</v>
      </c>
      <c r="BK57" s="123">
        <v>1.1038680555410298</v>
      </c>
      <c r="BL57" s="123">
        <v>6.21614902213758</v>
      </c>
      <c r="BN57" s="123">
        <v>0.546215827529041</v>
      </c>
      <c r="BO57" s="123">
        <v>5.445002920194417</v>
      </c>
      <c r="BQ57" s="123">
        <v>0.10030006386733703</v>
      </c>
      <c r="BR57" s="123">
        <v>4.738563614948275</v>
      </c>
      <c r="BT57" s="123">
        <v>-0.2466805673093635</v>
      </c>
      <c r="BU57" s="123">
        <v>4.108517102840361</v>
      </c>
      <c r="BW57" s="123">
        <v>-0.5085984220893076</v>
      </c>
      <c r="BX57" s="123">
        <v>3.5649991436579875</v>
      </c>
      <c r="BZ57" s="123">
        <v>-0.7002370046901945</v>
      </c>
      <c r="CA57" s="123">
        <v>3.116504193560561</v>
      </c>
      <c r="CC57" s="123">
        <v>-0.837123733213387</v>
      </c>
      <c r="CD57" s="123">
        <v>2.769809536291446</v>
      </c>
      <c r="CF57" s="123">
        <v>-0.9353567219371157</v>
      </c>
      <c r="CG57" s="123">
        <v>2.5299151841395173</v>
      </c>
      <c r="CI57" s="123">
        <v>-1.0114269977611143</v>
      </c>
      <c r="CJ57" s="123">
        <v>2.4</v>
      </c>
    </row>
    <row r="58" spans="15:88" ht="12.75">
      <c r="O58" s="63">
        <f t="shared" si="3"/>
        <v>19</v>
      </c>
      <c r="P58" s="64">
        <f t="shared" si="4"/>
        <v>2</v>
      </c>
      <c r="Q58" s="65">
        <f t="shared" si="5"/>
        <v>-0.031549078111866954</v>
      </c>
      <c r="R58" s="70">
        <v>0.031100186619973182</v>
      </c>
      <c r="S58" s="66">
        <f t="shared" si="6"/>
        <v>17.36668391235716</v>
      </c>
      <c r="U58" s="104">
        <f t="shared" si="1"/>
        <v>1.0114269977611143</v>
      </c>
      <c r="V58" s="105">
        <f t="shared" si="2"/>
        <v>2.3999999999999972</v>
      </c>
      <c r="AA58" s="123">
        <v>1.0114269977611143</v>
      </c>
      <c r="AB58" s="123">
        <v>2.4</v>
      </c>
      <c r="AD58" s="123">
        <v>17.155789705989996</v>
      </c>
      <c r="AE58" s="123">
        <v>12.462543838954614</v>
      </c>
      <c r="AG58" s="123">
        <v>15.103959510304223</v>
      </c>
      <c r="AH58" s="123">
        <v>12.09533910863201</v>
      </c>
      <c r="AJ58" s="123">
        <v>13.196554060064393</v>
      </c>
      <c r="AK58" s="123">
        <v>11.61124016069117</v>
      </c>
      <c r="AM58" s="123">
        <v>11.439058499916253</v>
      </c>
      <c r="AN58" s="123">
        <v>11.029295713697168</v>
      </c>
      <c r="AP58" s="123">
        <v>9.834955025368375</v>
      </c>
      <c r="AQ58" s="123">
        <v>10.368685064510215</v>
      </c>
      <c r="AS58" s="123">
        <v>8.385736499501261</v>
      </c>
      <c r="AT58" s="123">
        <v>9.648527985859827</v>
      </c>
      <c r="AV58" s="123">
        <v>7.090937076884906</v>
      </c>
      <c r="AW58" s="123">
        <v>8.887697558739118</v>
      </c>
      <c r="AY58" s="123">
        <v>5.9481794605900085</v>
      </c>
      <c r="AZ58" s="123">
        <v>8.104637403159336</v>
      </c>
      <c r="BB58" s="123">
        <v>4.953238295681176</v>
      </c>
      <c r="BC58" s="123">
        <v>7.317184730508147</v>
      </c>
      <c r="BE58" s="123">
        <v>4.100119084067595</v>
      </c>
      <c r="BF58" s="123">
        <v>6.542400590419335</v>
      </c>
      <c r="BH58" s="123">
        <v>3.381151891867681</v>
      </c>
      <c r="BI58" s="123">
        <v>5.796408625059181</v>
      </c>
      <c r="BK58" s="123">
        <v>2.7870990122944193</v>
      </c>
      <c r="BL58" s="123">
        <v>5.0942435745051515</v>
      </c>
      <c r="BN58" s="123">
        <v>2.30727564522385</v>
      </c>
      <c r="BO58" s="123">
        <v>4.449710698934263</v>
      </c>
      <c r="BQ58" s="123">
        <v>1.9296825597635703</v>
      </c>
      <c r="BR58" s="123">
        <v>3.8752571972096406</v>
      </c>
      <c r="BT58" s="123">
        <v>1.6411496189357457</v>
      </c>
      <c r="BU58" s="123">
        <v>3.381856607765807</v>
      </c>
      <c r="BW58" s="123">
        <v>1.4274889666222057</v>
      </c>
      <c r="BX58" s="123">
        <v>2.9789070771083055</v>
      </c>
      <c r="BZ58" s="123">
        <v>1.273656606723851</v>
      </c>
      <c r="CA58" s="123">
        <v>2.6741442744685835</v>
      </c>
      <c r="CC58" s="123">
        <v>1.1639210435389393</v>
      </c>
      <c r="CD58" s="123">
        <v>2.4735696189398504</v>
      </c>
      <c r="CF58" s="123">
        <v>1.0820376010786616</v>
      </c>
      <c r="CG58" s="123">
        <v>2.381394368548039</v>
      </c>
      <c r="CI58" s="123">
        <v>1.0114269977611143</v>
      </c>
      <c r="CJ58" s="123">
        <v>2.4</v>
      </c>
    </row>
    <row r="59" spans="15:88" ht="12.75">
      <c r="O59" s="63">
        <f t="shared" si="3"/>
        <v>20</v>
      </c>
      <c r="P59" s="64">
        <f t="shared" si="4"/>
        <v>2</v>
      </c>
      <c r="Q59" s="65">
        <f t="shared" si="5"/>
        <v>-0.027605443347883583</v>
      </c>
      <c r="R59" s="70">
        <v>0.22484594942100516</v>
      </c>
      <c r="S59" s="66">
        <f t="shared" si="6"/>
        <v>17.41602588543004</v>
      </c>
      <c r="U59" s="104">
        <f t="shared" si="1"/>
        <v>2.758484646209727</v>
      </c>
      <c r="V59" s="105">
        <f t="shared" si="2"/>
        <v>-2.4000013512560066</v>
      </c>
      <c r="AA59" s="123">
        <v>2.758484646209727</v>
      </c>
      <c r="AB59" s="123">
        <v>-2.400001351256007</v>
      </c>
      <c r="AD59" s="123">
        <v>12.732084537736181</v>
      </c>
      <c r="AE59" s="123">
        <v>9.908516434358733</v>
      </c>
      <c r="AG59" s="123">
        <v>10.879714221779977</v>
      </c>
      <c r="AH59" s="123">
        <v>9.223410289625006</v>
      </c>
      <c r="AJ59" s="123">
        <v>9.194571083786652</v>
      </c>
      <c r="AK59" s="123">
        <v>8.43691256942945</v>
      </c>
      <c r="AM59" s="123">
        <v>7.680940498731907</v>
      </c>
      <c r="AN59" s="123">
        <v>7.569704337792144</v>
      </c>
      <c r="AP59" s="123">
        <v>6.340988281502913</v>
      </c>
      <c r="AQ59" s="123">
        <v>6.642504742541826</v>
      </c>
      <c r="AS59" s="123">
        <v>5.174781409416484</v>
      </c>
      <c r="AT59" s="123">
        <v>5.675872600790422</v>
      </c>
      <c r="AV59" s="123">
        <v>4.180326343053251</v>
      </c>
      <c r="AW59" s="123">
        <v>4.690011463380605</v>
      </c>
      <c r="AY59" s="123">
        <v>3.3536245297453053</v>
      </c>
      <c r="AZ59" s="123">
        <v>3.7045796637777593</v>
      </c>
      <c r="BB59" s="123">
        <v>2.688744548591158</v>
      </c>
      <c r="BC59" s="123">
        <v>2.738506813417621</v>
      </c>
      <c r="BE59" s="123">
        <v>2.1779102346329076</v>
      </c>
      <c r="BF59" s="123">
        <v>1.8098181518117173</v>
      </c>
      <c r="BH59" s="123">
        <v>1.8116040036402623</v>
      </c>
      <c r="BI59" s="123">
        <v>0.9354680961467836</v>
      </c>
      <c r="BK59" s="123">
        <v>1.5786844885934261</v>
      </c>
      <c r="BL59" s="123">
        <v>0.13118426214842893</v>
      </c>
      <c r="BN59" s="123">
        <v>1.4665174951898825</v>
      </c>
      <c r="BO59" s="123">
        <v>-0.5886768538661094</v>
      </c>
      <c r="BQ59" s="123">
        <v>1.461119187222585</v>
      </c>
      <c r="BR59" s="123">
        <v>-1.211261431968404</v>
      </c>
      <c r="BT59" s="123">
        <v>1.5473103241419945</v>
      </c>
      <c r="BU59" s="123">
        <v>-1.725336122669853</v>
      </c>
      <c r="BW59" s="123">
        <v>1.7088802931215343</v>
      </c>
      <c r="BX59" s="123">
        <v>-2.1213911808794754</v>
      </c>
      <c r="BZ59" s="123">
        <v>1.92875960703686</v>
      </c>
      <c r="CA59" s="123">
        <v>-2.3917281536570143</v>
      </c>
      <c r="CC59" s="123">
        <v>2.189199478423827</v>
      </c>
      <c r="CD59" s="123">
        <v>-2.5305314521839377</v>
      </c>
      <c r="CF59" s="123">
        <v>2.4719570281141863</v>
      </c>
      <c r="CG59" s="123">
        <v>-2.53392325958257</v>
      </c>
      <c r="CI59" s="123">
        <v>2.758484646209727</v>
      </c>
      <c r="CJ59" s="123">
        <v>-2.4000013512560066</v>
      </c>
    </row>
    <row r="60" spans="9:88" ht="12.75">
      <c r="I60" s="77">
        <v>0</v>
      </c>
      <c r="O60" s="63">
        <f t="shared" si="3"/>
        <v>21</v>
      </c>
      <c r="P60" s="64">
        <f t="shared" si="4"/>
        <v>2</v>
      </c>
      <c r="Q60" s="65">
        <f t="shared" si="5"/>
        <v>-0.023661808583900212</v>
      </c>
      <c r="R60" s="70">
        <v>0.2820432599486473</v>
      </c>
      <c r="S60" s="66">
        <f t="shared" si="6"/>
        <v>17.47327027656699</v>
      </c>
      <c r="U60" s="104">
        <f t="shared" si="1"/>
        <v>2.7866995749240657</v>
      </c>
      <c r="V60" s="105">
        <f t="shared" si="2"/>
        <v>-2.4686826105967845</v>
      </c>
      <c r="AA60" s="123">
        <v>2.7866995749240657</v>
      </c>
      <c r="AB60" s="123">
        <v>-2.4686826105967814</v>
      </c>
      <c r="AD60" s="123">
        <v>12.66934617200499</v>
      </c>
      <c r="AE60" s="123">
        <v>9.868803778285772</v>
      </c>
      <c r="AG60" s="123">
        <v>10.820060946230061</v>
      </c>
      <c r="AH60" s="123">
        <v>9.179198477819154</v>
      </c>
      <c r="AJ60" s="123">
        <v>9.13832490618443</v>
      </c>
      <c r="AK60" s="123">
        <v>8.388440256795027</v>
      </c>
      <c r="AM60" s="123">
        <v>7.628405035364191</v>
      </c>
      <c r="AN60" s="123">
        <v>7.517233177373017</v>
      </c>
      <c r="AP60" s="123">
        <v>6.292447118259341</v>
      </c>
      <c r="AQ60" s="123">
        <v>6.586317973120979</v>
      </c>
      <c r="AS60" s="123">
        <v>5.130496570995804</v>
      </c>
      <c r="AT60" s="123">
        <v>5.616273517969921</v>
      </c>
      <c r="AV60" s="123">
        <v>4.140536878556695</v>
      </c>
      <c r="AW60" s="123">
        <v>4.627321782395073</v>
      </c>
      <c r="AY60" s="123">
        <v>3.318545222292011</v>
      </c>
      <c r="AZ60" s="123">
        <v>3.6391377828788465</v>
      </c>
      <c r="BB60" s="123">
        <v>2.6585647559211054</v>
      </c>
      <c r="BC60" s="123">
        <v>2.6706659872037286</v>
      </c>
      <c r="BE60" s="123">
        <v>2.1527928669557834</v>
      </c>
      <c r="BF60" s="123">
        <v>1.7399445843633417</v>
      </c>
      <c r="BH60" s="123">
        <v>1.7916846442478374</v>
      </c>
      <c r="BI60" s="123">
        <v>0.863938964260639</v>
      </c>
      <c r="BK60" s="123">
        <v>1.5640706619823366</v>
      </c>
      <c r="BL60" s="123">
        <v>0.05838567934099226</v>
      </c>
      <c r="BN60" s="123">
        <v>1.4572880866455158</v>
      </c>
      <c r="BO60" s="123">
        <v>-0.6623519215953748</v>
      </c>
      <c r="BQ60" s="123">
        <v>1.4573240169971085</v>
      </c>
      <c r="BR60" s="123">
        <v>-1.285415287363454</v>
      </c>
      <c r="BT60" s="123">
        <v>1.548969878525157</v>
      </c>
      <c r="BU60" s="123">
        <v>-1.7995684839837671</v>
      </c>
      <c r="BW60" s="123">
        <v>1.7159856138558882</v>
      </c>
      <c r="BX60" s="123">
        <v>-2.1953013425911947</v>
      </c>
      <c r="BZ60" s="123">
        <v>1.941272339674333</v>
      </c>
      <c r="CA60" s="123">
        <v>-2.4649171494756046</v>
      </c>
      <c r="CC60" s="123">
        <v>2.2070520793626445</v>
      </c>
      <c r="CD60" s="123">
        <v>-2.6026042086645247</v>
      </c>
      <c r="CF60" s="123">
        <v>2.4950531291985345</v>
      </c>
      <c r="CG60" s="123">
        <v>-2.604490728728711</v>
      </c>
      <c r="CI60" s="123">
        <v>2.7866995749240657</v>
      </c>
      <c r="CJ60" s="123">
        <v>-2.4686826105967845</v>
      </c>
    </row>
    <row r="61" spans="15:88" ht="12.75">
      <c r="O61" s="63">
        <f t="shared" si="3"/>
        <v>22</v>
      </c>
      <c r="P61" s="64">
        <f t="shared" si="4"/>
        <v>2</v>
      </c>
      <c r="Q61" s="65">
        <f t="shared" si="5"/>
        <v>-0.019718173819916848</v>
      </c>
      <c r="R61" s="70">
        <v>0.3217422536024887</v>
      </c>
      <c r="S61" s="66">
        <f t="shared" si="6"/>
        <v>17.540053911173683</v>
      </c>
      <c r="U61" s="104">
        <f t="shared" si="1"/>
        <v>2.820408784107205</v>
      </c>
      <c r="V61" s="105">
        <f t="shared" si="2"/>
        <v>-2.5348406547277675</v>
      </c>
      <c r="AA61" s="123">
        <v>2.820408784107205</v>
      </c>
      <c r="AB61" s="123">
        <v>-2.5348406547277658</v>
      </c>
      <c r="AD61" s="123">
        <v>12.610046759965918</v>
      </c>
      <c r="AE61" s="123">
        <v>9.82411846393295</v>
      </c>
      <c r="AG61" s="123">
        <v>10.764202442292913</v>
      </c>
      <c r="AH61" s="123">
        <v>9.13027992178064</v>
      </c>
      <c r="AJ61" s="123">
        <v>9.086208833977574</v>
      </c>
      <c r="AK61" s="123">
        <v>8.335552520931975</v>
      </c>
      <c r="AM61" s="123">
        <v>7.5803127169081055</v>
      </c>
      <c r="AN61" s="123">
        <v>7.460661749138362</v>
      </c>
      <c r="AP61" s="123">
        <v>6.248638155393236</v>
      </c>
      <c r="AQ61" s="123">
        <v>6.526368224501104</v>
      </c>
      <c r="AS61" s="123">
        <v>5.091207444049575</v>
      </c>
      <c r="AT61" s="123">
        <v>5.553269057089819</v>
      </c>
      <c r="AV61" s="123">
        <v>4.105979669832539</v>
      </c>
      <c r="AW61" s="123">
        <v>4.56160270668501</v>
      </c>
      <c r="AY61" s="123">
        <v>3.2889064712463476</v>
      </c>
      <c r="AZ61" s="123">
        <v>3.571058843231969</v>
      </c>
      <c r="BB61" s="123">
        <v>2.634004452226513</v>
      </c>
      <c r="BC61" s="123">
        <v>2.600594673034385</v>
      </c>
      <c r="BE61" s="123">
        <v>2.1334435868784</v>
      </c>
      <c r="BF61" s="123">
        <v>1.6682591399030025</v>
      </c>
      <c r="BH61" s="123">
        <v>1.777650835002035</v>
      </c>
      <c r="BI61" s="123">
        <v>0.7910263467994469</v>
      </c>
      <c r="BK61" s="123">
        <v>1.5554280779257414</v>
      </c>
      <c r="BL61" s="123">
        <v>-0.015360529563698488</v>
      </c>
      <c r="BN61" s="123">
        <v>1.454083380357761</v>
      </c>
      <c r="BO61" s="123">
        <v>-0.7365336406681933</v>
      </c>
      <c r="BQ61" s="123">
        <v>1.4595744874496974</v>
      </c>
      <c r="BR61" s="123">
        <v>-1.3596320844496375</v>
      </c>
      <c r="BT61" s="123">
        <v>1.5566633777017893</v>
      </c>
      <c r="BU61" s="123">
        <v>-1.873419737577796</v>
      </c>
      <c r="BW61" s="123">
        <v>1.7290806123273241</v>
      </c>
      <c r="BX61" s="123">
        <v>-2.2683884043875415</v>
      </c>
      <c r="BZ61" s="123">
        <v>1.959698150773829</v>
      </c>
      <c r="CA61" s="123">
        <v>-2.536845496268197</v>
      </c>
      <c r="CC61" s="123">
        <v>2.2307092407518487</v>
      </c>
      <c r="CD61" s="123">
        <v>-2.672985571978932</v>
      </c>
      <c r="CF61" s="123">
        <v>2.523813939764166</v>
      </c>
      <c r="CG61" s="123">
        <v>-2.6729451906913773</v>
      </c>
      <c r="CI61" s="123">
        <v>2.820408784107205</v>
      </c>
      <c r="CJ61" s="123">
        <v>-2.5348406547277675</v>
      </c>
    </row>
    <row r="62" spans="15:88" ht="12.75">
      <c r="O62" s="63">
        <f t="shared" si="3"/>
        <v>23</v>
      </c>
      <c r="P62" s="64">
        <f t="shared" si="4"/>
        <v>2</v>
      </c>
      <c r="Q62" s="65">
        <f t="shared" si="5"/>
        <v>-0.015774539055933477</v>
      </c>
      <c r="R62" s="70">
        <v>0.35305275663654023</v>
      </c>
      <c r="S62" s="66">
        <f t="shared" si="6"/>
        <v>17.618888743862254</v>
      </c>
      <c r="U62" s="104">
        <f t="shared" si="1"/>
        <v>2.859388774164197</v>
      </c>
      <c r="V62" s="105">
        <f t="shared" si="2"/>
        <v>-2.598036841022091</v>
      </c>
      <c r="AA62" s="123">
        <v>2.859388774164197</v>
      </c>
      <c r="AB62" s="123">
        <v>-2.598036841022089</v>
      </c>
      <c r="AD62" s="123">
        <v>12.554579469981338</v>
      </c>
      <c r="AE62" s="123">
        <v>9.774756764926975</v>
      </c>
      <c r="AG62" s="123">
        <v>10.712509064340729</v>
      </c>
      <c r="AH62" s="123">
        <v>9.076978962475172</v>
      </c>
      <c r="AJ62" s="123">
        <v>9.038568408379032</v>
      </c>
      <c r="AK62" s="123">
        <v>8.27860001935584</v>
      </c>
      <c r="AM62" s="123">
        <v>7.536982406189434</v>
      </c>
      <c r="AN62" s="123">
        <v>7.400365134307899</v>
      </c>
      <c r="AP62" s="123">
        <v>6.209851856124967</v>
      </c>
      <c r="AQ62" s="123">
        <v>6.463052976921537</v>
      </c>
      <c r="AS62" s="123">
        <v>5.057174524275288</v>
      </c>
      <c r="AT62" s="123">
        <v>5.4872769518148115</v>
      </c>
      <c r="AV62" s="123">
        <v>4.076883838902312</v>
      </c>
      <c r="AW62" s="123">
        <v>4.493289968418493</v>
      </c>
      <c r="AY62" s="123">
        <v>3.264904788155567</v>
      </c>
      <c r="AZ62" s="123">
        <v>3.500794223430822</v>
      </c>
      <c r="BB62" s="123">
        <v>2.61522647781306</v>
      </c>
      <c r="BC62" s="123">
        <v>2.5287574593918856</v>
      </c>
      <c r="BE62" s="123">
        <v>2.11999068445456</v>
      </c>
      <c r="BF62" s="123">
        <v>1.595237108957781</v>
      </c>
      <c r="BH62" s="123">
        <v>1.7695956231963983</v>
      </c>
      <c r="BI62" s="123">
        <v>0.7172136707217143</v>
      </c>
      <c r="BK62" s="123">
        <v>1.552814038688588</v>
      </c>
      <c r="BL62" s="123">
        <v>-0.08956541070945923</v>
      </c>
      <c r="BN62" s="123">
        <v>1.4569246242459446</v>
      </c>
      <c r="BO62" s="123">
        <v>-0.8107301696985849</v>
      </c>
      <c r="BQ62" s="123">
        <v>1.467855677458001</v>
      </c>
      <c r="BR62" s="123">
        <v>-1.4334197492658958</v>
      </c>
      <c r="BT62" s="123">
        <v>1.5703398120519232</v>
      </c>
      <c r="BU62" s="123">
        <v>-1.9464002331259649</v>
      </c>
      <c r="BW62" s="123">
        <v>1.7480784657676667</v>
      </c>
      <c r="BX62" s="123">
        <v>-2.340167782705057</v>
      </c>
      <c r="BZ62" s="123">
        <v>1.9839148730873708</v>
      </c>
      <c r="CA62" s="123">
        <v>-2.6070362930109225</v>
      </c>
      <c r="CC62" s="123">
        <v>2.2600141103212072</v>
      </c>
      <c r="CD62" s="123">
        <v>-2.741208897949695</v>
      </c>
      <c r="CF62" s="123">
        <v>2.558048769205529</v>
      </c>
      <c r="CG62" s="123">
        <v>-2.7388327770799434</v>
      </c>
      <c r="CI62" s="123">
        <v>2.859388774164197</v>
      </c>
      <c r="CJ62" s="123">
        <v>-2.598036841022091</v>
      </c>
    </row>
    <row r="63" spans="15:88" ht="12.75">
      <c r="O63" s="63">
        <f t="shared" si="3"/>
        <v>24</v>
      </c>
      <c r="P63" s="64">
        <f t="shared" si="4"/>
        <v>2</v>
      </c>
      <c r="Q63" s="65">
        <f t="shared" si="5"/>
        <v>-0.011830904291950113</v>
      </c>
      <c r="R63" s="70">
        <v>0.3792693482841964</v>
      </c>
      <c r="S63" s="66">
        <f t="shared" si="6"/>
        <v>17.713986705678128</v>
      </c>
      <c r="U63" s="104">
        <f t="shared" si="1"/>
        <v>2.903381099044245</v>
      </c>
      <c r="V63" s="105">
        <f t="shared" si="2"/>
        <v>-2.65785216463267</v>
      </c>
      <c r="AA63" s="123">
        <v>2.903381099044245</v>
      </c>
      <c r="AB63" s="123">
        <v>-2.6578521646326676</v>
      </c>
      <c r="AD63" s="123">
        <v>12.503312062587456</v>
      </c>
      <c r="AE63" s="123">
        <v>9.721045960370537</v>
      </c>
      <c r="AG63" s="123">
        <v>10.665323551029022</v>
      </c>
      <c r="AH63" s="123">
        <v>9.019648997182136</v>
      </c>
      <c r="AJ63" s="123">
        <v>8.995719496063892</v>
      </c>
      <c r="AK63" s="123">
        <v>8.217960359887803</v>
      </c>
      <c r="AM63" s="123">
        <v>7.498701392857772</v>
      </c>
      <c r="AN63" s="123">
        <v>7.336743112921505</v>
      </c>
      <c r="AP63" s="123">
        <v>6.176345382292091</v>
      </c>
      <c r="AQ63" s="123">
        <v>6.396792024632296</v>
      </c>
      <c r="AS63" s="123">
        <v>5.028623457541503</v>
      </c>
      <c r="AT63" s="123">
        <v>5.4187347445600675</v>
      </c>
      <c r="AV63" s="123">
        <v>4.053442297631495</v>
      </c>
      <c r="AW63" s="123">
        <v>4.422836496326349</v>
      </c>
      <c r="AY63" s="123">
        <v>3.2466993095458303</v>
      </c>
      <c r="AZ63" s="123">
        <v>3.428809793617282</v>
      </c>
      <c r="BB63" s="123">
        <v>2.6023553348502393</v>
      </c>
      <c r="BC63" s="123">
        <v>2.4556306430669523</v>
      </c>
      <c r="BE63" s="123">
        <v>2.112523355435675</v>
      </c>
      <c r="BF63" s="123">
        <v>1.5213626439220627</v>
      </c>
      <c r="BH63" s="123">
        <v>1.767572416686507</v>
      </c>
      <c r="BI63" s="123">
        <v>0.6429903305758544</v>
      </c>
      <c r="BK63" s="123">
        <v>1.5562458759355717</v>
      </c>
      <c r="BL63" s="123">
        <v>-0.16373696914057367</v>
      </c>
      <c r="BN63" s="123">
        <v>1.4657929802277243</v>
      </c>
      <c r="BO63" s="123">
        <v>-0.8844495691072232</v>
      </c>
      <c r="BQ63" s="123">
        <v>1.4821126808804195</v>
      </c>
      <c r="BR63" s="123">
        <v>-1.5062890530940733</v>
      </c>
      <c r="BT63" s="123">
        <v>1.5899085037574903</v>
      </c>
      <c r="BU63" s="123">
        <v>-2.0180260936228698</v>
      </c>
      <c r="BW63" s="123">
        <v>1.772853214160301</v>
      </c>
      <c r="BX63" s="123">
        <v>-2.4101635642141743</v>
      </c>
      <c r="BZ63" s="123">
        <v>2.0137619443306685</v>
      </c>
      <c r="CA63" s="123">
        <v>-2.675024159025289</v>
      </c>
      <c r="CC63" s="123">
        <v>2.2947723902323105</v>
      </c>
      <c r="CD63" s="123">
        <v>-2.806821850669498</v>
      </c>
      <c r="CF63" s="123">
        <v>2.5975306329478225</v>
      </c>
      <c r="CG63" s="123">
        <v>-2.801716638462851</v>
      </c>
      <c r="CI63" s="123">
        <v>2.903381099044245</v>
      </c>
      <c r="CJ63" s="123">
        <v>-2.65785216463267</v>
      </c>
    </row>
    <row r="64" spans="15:88" ht="12.75">
      <c r="O64" s="63">
        <f t="shared" si="3"/>
        <v>25</v>
      </c>
      <c r="P64" s="64">
        <f t="shared" si="4"/>
        <v>2</v>
      </c>
      <c r="Q64" s="65">
        <f t="shared" si="5"/>
        <v>-0.007887269527966742</v>
      </c>
      <c r="R64" s="70">
        <v>0.4020052965398839</v>
      </c>
      <c r="S64" s="66">
        <f t="shared" si="6"/>
        <v>17.833501801457768</v>
      </c>
      <c r="U64" s="104">
        <f t="shared" si="1"/>
        <v>2.952094079795817</v>
      </c>
      <c r="V64" s="105">
        <f t="shared" si="2"/>
        <v>-2.7138900365880416</v>
      </c>
      <c r="AA64" s="123">
        <v>2.952094079795817</v>
      </c>
      <c r="AB64" s="123">
        <v>-2.7138900365880416</v>
      </c>
      <c r="AD64" s="123">
        <v>12.456584452159737</v>
      </c>
      <c r="AE64" s="123">
        <v>9.663342164908675</v>
      </c>
      <c r="AG64" s="123">
        <v>10.62295875286269</v>
      </c>
      <c r="AH64" s="123">
        <v>8.95867013639157</v>
      </c>
      <c r="AJ64" s="123">
        <v>8.957946194902682</v>
      </c>
      <c r="AK64" s="123">
        <v>8.154035597030406</v>
      </c>
      <c r="AM64" s="123">
        <v>7.465723488591928</v>
      </c>
      <c r="AN64" s="123">
        <v>7.270217513208143</v>
      </c>
      <c r="AP64" s="123">
        <v>6.1483408893088445</v>
      </c>
      <c r="AQ64" s="123">
        <v>6.328024692564364</v>
      </c>
      <c r="AS64" s="123">
        <v>5.005743543805265</v>
      </c>
      <c r="AT64" s="123">
        <v>5.3480968854871005</v>
      </c>
      <c r="AV64" s="123">
        <v>4.035810468680728</v>
      </c>
      <c r="AW64" s="123">
        <v>4.350709412683377</v>
      </c>
      <c r="AY64" s="123">
        <v>3.2344107418114305</v>
      </c>
      <c r="AZ64" s="123">
        <v>3.3555828266581984</v>
      </c>
      <c r="BB64" s="123">
        <v>2.595476361894148</v>
      </c>
      <c r="BC64" s="123">
        <v>2.3816990712044572</v>
      </c>
      <c r="BE64" s="123">
        <v>2.11109110988299</v>
      </c>
      <c r="BF64" s="123">
        <v>1.4471255490188626</v>
      </c>
      <c r="BH64" s="123">
        <v>1.771594629783955</v>
      </c>
      <c r="BI64" s="123">
        <v>0.5688484437048786</v>
      </c>
      <c r="BK64" s="123">
        <v>1.565700835818319</v>
      </c>
      <c r="BL64" s="123">
        <v>-0.237383430838372</v>
      </c>
      <c r="BN64" s="123">
        <v>1.4806296491198037</v>
      </c>
      <c r="BO64" s="123">
        <v>-0.9572030627908723</v>
      </c>
      <c r="BQ64" s="123">
        <v>1.5022509705961102</v>
      </c>
      <c r="BR64" s="123">
        <v>-1.5777568561547262</v>
      </c>
      <c r="BT64" s="123">
        <v>1.6152397080165253</v>
      </c>
      <c r="BU64" s="123">
        <v>-2.0878224235964224</v>
      </c>
      <c r="BW64" s="123">
        <v>1.8032405953832482</v>
      </c>
      <c r="BX64" s="123">
        <v>-2.4779116612309955</v>
      </c>
      <c r="BZ64" s="123">
        <v>2.0490414717469685</v>
      </c>
      <c r="CA64" s="123">
        <v>-2.7403583195561523</v>
      </c>
      <c r="CC64" s="123">
        <v>2.33475362531669</v>
      </c>
      <c r="CD64" s="123">
        <v>-2.8693894015894243</v>
      </c>
      <c r="CF64" s="123">
        <v>2.6419977574054894</v>
      </c>
      <c r="CG64" s="123">
        <v>-2.861179840777021</v>
      </c>
      <c r="CI64" s="123">
        <v>2.952094079795817</v>
      </c>
      <c r="CJ64" s="123">
        <v>-2.7138900365880416</v>
      </c>
    </row>
    <row r="65" spans="15:88" ht="12.75">
      <c r="O65" s="63">
        <f t="shared" si="3"/>
        <v>26</v>
      </c>
      <c r="P65" s="64">
        <f t="shared" si="4"/>
        <v>2</v>
      </c>
      <c r="Q65" s="65">
        <f t="shared" si="5"/>
        <v>-0.003943634763983378</v>
      </c>
      <c r="R65" s="70">
        <v>0.42218549330757227</v>
      </c>
      <c r="S65" s="66">
        <f t="shared" si="6"/>
        <v>17.998271542331494</v>
      </c>
      <c r="U65" s="104">
        <f t="shared" si="1"/>
        <v>3.005204738463318</v>
      </c>
      <c r="V65" s="105">
        <f t="shared" si="2"/>
        <v>-2.7657789132659416</v>
      </c>
      <c r="AA65" s="123">
        <v>3.005204738463318</v>
      </c>
      <c r="AB65" s="123">
        <v>-2.7657789132659403</v>
      </c>
      <c r="AD65" s="123">
        <v>12.41470645320455</v>
      </c>
      <c r="AE65" s="123">
        <v>9.60202796760903</v>
      </c>
      <c r="AG65" s="123">
        <v>10.585695557927199</v>
      </c>
      <c r="AH65" s="123">
        <v>8.894446683586613</v>
      </c>
      <c r="AJ65" s="123">
        <v>8.925498950328986</v>
      </c>
      <c r="AK65" s="123">
        <v>8.087249566256267</v>
      </c>
      <c r="AM65" s="123">
        <v>7.438267344271706</v>
      </c>
      <c r="AN65" s="123">
        <v>7.20122941477039</v>
      </c>
      <c r="AP65" s="123">
        <v>6.126024053226084</v>
      </c>
      <c r="AQ65" s="123">
        <v>6.257206923507118</v>
      </c>
      <c r="AS65" s="123">
        <v>4.988686482011053</v>
      </c>
      <c r="AT65" s="123">
        <v>5.275831719397635</v>
      </c>
      <c r="AV65" s="123">
        <v>4.02410525501878</v>
      </c>
      <c r="AW65" s="123">
        <v>4.277386936183204</v>
      </c>
      <c r="AY65" s="123">
        <v>3.228120560904422</v>
      </c>
      <c r="AZ65" s="123">
        <v>3.2815988337195408</v>
      </c>
      <c r="BB65" s="123">
        <v>2.5946351680737596</v>
      </c>
      <c r="BC65" s="123">
        <v>2.3074529266584514</v>
      </c>
      <c r="BE65" s="123">
        <v>2.1157034439047937</v>
      </c>
      <c r="BF65" s="123">
        <v>1.3730180327883148</v>
      </c>
      <c r="BH65" s="123">
        <v>1.7816355943164517</v>
      </c>
      <c r="BI65" s="123">
        <v>0.4952795873983704</v>
      </c>
      <c r="BK65" s="123">
        <v>1.5811162298384822</v>
      </c>
      <c r="BL65" s="123">
        <v>-0.3100165032929616</v>
      </c>
      <c r="BN65" s="123">
        <v>1.5013362604896399</v>
      </c>
      <c r="BO65" s="123">
        <v>-1.0285082788172502</v>
      </c>
      <c r="BQ65" s="123">
        <v>1.5281370252409232</v>
      </c>
      <c r="BR65" s="123">
        <v>-1.6473493109319235</v>
      </c>
      <c r="BT65" s="123">
        <v>1.6461654732802184</v>
      </c>
      <c r="BU65" s="123">
        <v>-2.155326457771016</v>
      </c>
      <c r="BW65" s="123">
        <v>1.8390391343037615</v>
      </c>
      <c r="BX65" s="123">
        <v>-2.542962888722465</v>
      </c>
      <c r="BZ65" s="123">
        <v>2.0895195441802805</v>
      </c>
      <c r="CA65" s="123">
        <v>-2.8026055945091435</v>
      </c>
      <c r="CC65" s="123">
        <v>2.3796927310451204</v>
      </c>
      <c r="CD65" s="123">
        <v>-2.9284967138554996</v>
      </c>
      <c r="CF65" s="123">
        <v>2.691155315599622</v>
      </c>
      <c r="CG65" s="123">
        <v>-2.9168281296939376</v>
      </c>
      <c r="CI65" s="123">
        <v>3.005204738463318</v>
      </c>
      <c r="CJ65" s="123">
        <v>-2.7657789132659416</v>
      </c>
    </row>
    <row r="66" spans="15:88" ht="12.75">
      <c r="O66" s="63">
        <f t="shared" si="3"/>
        <v>27</v>
      </c>
      <c r="P66" s="64">
        <f t="shared" si="4"/>
        <v>2</v>
      </c>
      <c r="Q66" s="65">
        <f t="shared" si="5"/>
        <v>0</v>
      </c>
      <c r="R66" s="70">
        <v>0.44039531793210435</v>
      </c>
      <c r="S66" s="66">
        <f t="shared" si="6"/>
        <v>18.423484805865712</v>
      </c>
      <c r="U66" s="104">
        <f t="shared" si="1"/>
        <v>3.062360939503159</v>
      </c>
      <c r="V66" s="105">
        <f t="shared" si="2"/>
        <v>-2.813174759810584</v>
      </c>
      <c r="AA66" s="123">
        <v>3.062360939503159</v>
      </c>
      <c r="AB66" s="123">
        <v>-2.8131747598105816</v>
      </c>
      <c r="AD66" s="123">
        <v>12.377955726219742</v>
      </c>
      <c r="AE66" s="123">
        <v>9.537509895310817</v>
      </c>
      <c r="AG66" s="123">
        <v>10.553781029537788</v>
      </c>
      <c r="AH66" s="123">
        <v>8.827404454621051</v>
      </c>
      <c r="AJ66" s="123">
        <v>8.898592894830184</v>
      </c>
      <c r="AK66" s="123">
        <v>8.01804507388413</v>
      </c>
      <c r="AM66" s="123">
        <v>7.416515000273709</v>
      </c>
      <c r="AN66" s="123">
        <v>7.130236224128025</v>
      </c>
      <c r="AP66" s="123">
        <v>6.109542839657529</v>
      </c>
      <c r="AQ66" s="123">
        <v>6.184808255105713</v>
      </c>
      <c r="AS66" s="123">
        <v>4.977565364292873</v>
      </c>
      <c r="AT66" s="123">
        <v>5.2024183805027935</v>
      </c>
      <c r="AV66" s="123">
        <v>4.018404264829762</v>
      </c>
      <c r="AW66" s="123">
        <v>4.203355211241428</v>
      </c>
      <c r="AY66" s="123">
        <v>3.2278704721308262</v>
      </c>
      <c r="AZ66" s="123">
        <v>3.2073483452188243</v>
      </c>
      <c r="BB66" s="123">
        <v>2.5998373306922122</v>
      </c>
      <c r="BC66" s="123">
        <v>2.233384477970221</v>
      </c>
      <c r="BE66" s="123">
        <v>2.12632977669511</v>
      </c>
      <c r="BF66" s="123">
        <v>1.2995314446349675</v>
      </c>
      <c r="BH66" s="123">
        <v>1.7976287364437855</v>
      </c>
      <c r="BI66" s="123">
        <v>0.42277153962514413</v>
      </c>
      <c r="BK66" s="123">
        <v>1.6023898504865155</v>
      </c>
      <c r="BL66" s="123">
        <v>-0.3811546129917267</v>
      </c>
      <c r="BN66" s="123">
        <v>1.5277755248734355</v>
      </c>
      <c r="BO66" s="123">
        <v>-1.097892447658809</v>
      </c>
      <c r="BQ66" s="123">
        <v>1.5595992144839164</v>
      </c>
      <c r="BR66" s="123">
        <v>-1.7146050038881895</v>
      </c>
      <c r="BT66" s="123">
        <v>1.6824807548092409</v>
      </c>
      <c r="BU66" s="123">
        <v>-2.220090629304804</v>
      </c>
      <c r="BW66" s="123">
        <v>1.8800114786035178</v>
      </c>
      <c r="BX66" s="123">
        <v>-2.604885942503523</v>
      </c>
      <c r="BZ66" s="123">
        <v>2.134927782958651</v>
      </c>
      <c r="CA66" s="123">
        <v>-2.8613532705315747</v>
      </c>
      <c r="CC66" s="123">
        <v>2.4292917510973226</v>
      </c>
      <c r="CD66" s="123">
        <v>-2.983751892769797</v>
      </c>
      <c r="CF66" s="123">
        <v>2.7446773819267642</v>
      </c>
      <c r="CG66" s="123">
        <v>-2.968292544613989</v>
      </c>
      <c r="CI66" s="123">
        <v>3.062360939503159</v>
      </c>
      <c r="CJ66" s="123">
        <v>-2.813174759810584</v>
      </c>
    </row>
    <row r="67" spans="15:88" ht="12.75">
      <c r="O67" s="63">
        <f t="shared" si="3"/>
        <v>28</v>
      </c>
      <c r="P67" s="64">
        <f t="shared" si="4"/>
        <v>3</v>
      </c>
      <c r="Q67" s="65">
        <f t="shared" si="5"/>
        <v>0</v>
      </c>
      <c r="R67" s="70">
        <v>0.4570314867258257</v>
      </c>
      <c r="S67" s="66">
        <f t="shared" si="6"/>
        <v>22.618810227161102</v>
      </c>
      <c r="U67" s="104">
        <f t="shared" si="1"/>
        <v>3.1231837245211587</v>
      </c>
      <c r="V67" s="105">
        <f t="shared" si="2"/>
        <v>-2.8557633311607</v>
      </c>
      <c r="AA67" s="123">
        <v>3.1231837245211587</v>
      </c>
      <c r="AB67" s="123">
        <v>-2.8557633311607002</v>
      </c>
      <c r="AD67" s="123">
        <v>12.346575936743434</v>
      </c>
      <c r="AE67" s="123">
        <v>9.470215717260908</v>
      </c>
      <c r="AG67" s="123">
        <v>10.527426768154413</v>
      </c>
      <c r="AH67" s="123">
        <v>8.757987954464914</v>
      </c>
      <c r="AJ67" s="123">
        <v>8.877406421570983</v>
      </c>
      <c r="AK67" s="123">
        <v>7.946880961173951</v>
      </c>
      <c r="AM67" s="123">
        <v>7.400610679502911</v>
      </c>
      <c r="AN67" s="123">
        <v>7.057708642010537</v>
      </c>
      <c r="AP67" s="123">
        <v>6.099006522734685</v>
      </c>
      <c r="AQ67" s="123">
        <v>6.111308706721443</v>
      </c>
      <c r="AS67" s="123">
        <v>4.972453926148107</v>
      </c>
      <c r="AT67" s="123">
        <v>5.128343615656176</v>
      </c>
      <c r="AV67" s="123">
        <v>4.018745296953481</v>
      </c>
      <c r="AW67" s="123">
        <v>4.12910508474941</v>
      </c>
      <c r="AY67" s="123">
        <v>3.2336621336351463</v>
      </c>
      <c r="AZ67" s="123">
        <v>3.1333236584987234</v>
      </c>
      <c r="BB67" s="123">
        <v>2.6110483582480413</v>
      </c>
      <c r="BC67" s="123">
        <v>2.1599848155177797</v>
      </c>
      <c r="BE67" s="123">
        <v>2.1428996532912823</v>
      </c>
      <c r="BF67" s="123">
        <v>1.227153017071379</v>
      </c>
      <c r="BH67" s="123">
        <v>1.8194680180572664</v>
      </c>
      <c r="BI67" s="123">
        <v>0.3518050449561998</v>
      </c>
      <c r="BK67" s="123">
        <v>1.629380648900308</v>
      </c>
      <c r="BL67" s="123">
        <v>-0.45032609835943793</v>
      </c>
      <c r="BN67" s="123">
        <v>1.5597721440359678</v>
      </c>
      <c r="BO67" s="123">
        <v>-1.164895536760413</v>
      </c>
      <c r="BQ67" s="123">
        <v>1.596428936974827</v>
      </c>
      <c r="BR67" s="123">
        <v>-1.7790780147394947</v>
      </c>
      <c r="BT67" s="123">
        <v>1.723944774166224</v>
      </c>
      <c r="BU67" s="123">
        <v>-2.281685537257926</v>
      </c>
      <c r="BW67" s="123">
        <v>1.9258859724775639</v>
      </c>
      <c r="BX67" s="123">
        <v>-2.663270258880354</v>
      </c>
      <c r="BZ67" s="123">
        <v>2.184965121304778</v>
      </c>
      <c r="CA67" s="123">
        <v>-2.916211837394234</v>
      </c>
      <c r="CC67" s="123">
        <v>2.4832218328790057</v>
      </c>
      <c r="CD67" s="123">
        <v>-3.034788584139933</v>
      </c>
      <c r="CF67" s="123">
        <v>2.802209093118546</v>
      </c>
      <c r="CG67" s="123">
        <v>-3.01523186495776</v>
      </c>
      <c r="CI67" s="123">
        <v>3.1231837245211587</v>
      </c>
      <c r="CJ67" s="123">
        <v>-2.8557633311607</v>
      </c>
    </row>
    <row r="68" spans="15:88" ht="12.75">
      <c r="O68" s="63">
        <f t="shared" si="3"/>
        <v>29</v>
      </c>
      <c r="P68" s="64">
        <f t="shared" si="4"/>
        <v>3</v>
      </c>
      <c r="Q68" s="65">
        <f t="shared" si="5"/>
        <v>0.004181728518045526</v>
      </c>
      <c r="R68" s="70">
        <v>0.47237673274088016</v>
      </c>
      <c r="S68" s="66">
        <f t="shared" si="6"/>
        <v>22.79348977481568</v>
      </c>
      <c r="U68" s="104">
        <f t="shared" si="1"/>
        <v>3.1872698248514366</v>
      </c>
      <c r="V68" s="105">
        <f t="shared" si="2"/>
        <v>-2.893262255564577</v>
      </c>
      <c r="AA68" s="123">
        <v>3.1872698248514366</v>
      </c>
      <c r="AB68" s="123">
        <v>-2.893262255564575</v>
      </c>
      <c r="AD68" s="123">
        <v>12.320775139797012</v>
      </c>
      <c r="AE68" s="123">
        <v>9.400591608908128</v>
      </c>
      <c r="AG68" s="123">
        <v>10.506807508423389</v>
      </c>
      <c r="AH68" s="123">
        <v>8.686657430037185</v>
      </c>
      <c r="AJ68" s="123">
        <v>8.862080001606808</v>
      </c>
      <c r="AK68" s="123">
        <v>7.874229062106737</v>
      </c>
      <c r="AM68" s="123">
        <v>7.390659831162543</v>
      </c>
      <c r="AN68" s="123">
        <v>6.984127542505993</v>
      </c>
      <c r="AP68" s="123">
        <v>6.094484960594874</v>
      </c>
      <c r="AQ68" s="123">
        <v>6.0371955967960975</v>
      </c>
      <c r="AS68" s="123">
        <v>4.97338605755467</v>
      </c>
      <c r="AT68" s="123">
        <v>5.054098557113326</v>
      </c>
      <c r="AV68" s="123">
        <v>4.025126090270694</v>
      </c>
      <c r="AW68" s="123">
        <v>4.055128851649632</v>
      </c>
      <c r="AY68" s="123">
        <v>3.2454571454064656</v>
      </c>
      <c r="AZ68" s="123">
        <v>3.0600155737856114</v>
      </c>
      <c r="BB68" s="123">
        <v>2.6281939191215304</v>
      </c>
      <c r="BC68" s="123">
        <v>2.08774059547684</v>
      </c>
      <c r="BE68" s="123">
        <v>2.16530321170611</v>
      </c>
      <c r="BF68" s="123">
        <v>1.1563626352575782</v>
      </c>
      <c r="BH68" s="123">
        <v>1.8470086398360799</v>
      </c>
      <c r="BI68" s="123">
        <v>0.2828506271207467</v>
      </c>
      <c r="BK68" s="123">
        <v>1.6619096700506812</v>
      </c>
      <c r="BL68" s="123">
        <v>-0.5170723369799659</v>
      </c>
      <c r="BN68" s="123">
        <v>1.5971139732370965</v>
      </c>
      <c r="BO68" s="123">
        <v>-1.2290733006580736</v>
      </c>
      <c r="BQ68" s="123">
        <v>1.6383820034176608</v>
      </c>
      <c r="BR68" s="123">
        <v>-1.84034087300642</v>
      </c>
      <c r="BT68" s="123">
        <v>1.770282615630629</v>
      </c>
      <c r="BU68" s="123">
        <v>-2.3397027936167887</v>
      </c>
      <c r="BW68" s="123">
        <v>1.976358457773041</v>
      </c>
      <c r="BX68" s="123">
        <v>-2.7177287367794647</v>
      </c>
      <c r="BZ68" s="123">
        <v>2.239299800476057</v>
      </c>
      <c r="CA68" s="123">
        <v>-2.966817570531345</v>
      </c>
      <c r="CC68" s="123">
        <v>2.5411254078880914</v>
      </c>
      <c r="CD68" s="123">
        <v>-3.0812684032892945</v>
      </c>
      <c r="CF68" s="123">
        <v>2.863369001064505</v>
      </c>
      <c r="CG68" s="123">
        <v>-3.0573348725347933</v>
      </c>
      <c r="CI68" s="123">
        <v>3.1872698248514366</v>
      </c>
      <c r="CJ68" s="123">
        <v>-2.893262255564577</v>
      </c>
    </row>
    <row r="69" spans="15:88" ht="12.75">
      <c r="O69" s="63">
        <f t="shared" si="3"/>
        <v>30</v>
      </c>
      <c r="P69" s="64">
        <f t="shared" si="4"/>
        <v>3</v>
      </c>
      <c r="Q69" s="65">
        <f t="shared" si="5"/>
        <v>0.008363457036091052</v>
      </c>
      <c r="R69" s="70">
        <v>0.48664049025175893</v>
      </c>
      <c r="S69" s="66">
        <f t="shared" si="6"/>
        <v>22.963180356343287</v>
      </c>
      <c r="U69" s="104">
        <f t="shared" si="1"/>
        <v>3.254194335317848</v>
      </c>
      <c r="V69" s="105">
        <f t="shared" si="2"/>
        <v>-2.9254229067678863</v>
      </c>
      <c r="AA69" s="123">
        <v>3.254194335317848</v>
      </c>
      <c r="AB69" s="123">
        <v>-2.9254229067678863</v>
      </c>
      <c r="AD69" s="123">
        <v>12.300724400433815</v>
      </c>
      <c r="AE69" s="123">
        <v>9.329099193660225</v>
      </c>
      <c r="AG69" s="123">
        <v>10.492059960647623</v>
      </c>
      <c r="AH69" s="123">
        <v>8.61388581866578</v>
      </c>
      <c r="AJ69" s="123">
        <v>8.852715252529329</v>
      </c>
      <c r="AK69" s="123">
        <v>7.8005710750197625</v>
      </c>
      <c r="AM69" s="123">
        <v>7.386728431602322</v>
      </c>
      <c r="AN69" s="123">
        <v>6.909980784758352</v>
      </c>
      <c r="AP69" s="123">
        <v>6.0960081322062045</v>
      </c>
      <c r="AQ69" s="123">
        <v>5.962960311821687</v>
      </c>
      <c r="AS69" s="123">
        <v>4.980355578272899</v>
      </c>
      <c r="AT69" s="123">
        <v>4.980175466215096</v>
      </c>
      <c r="AV69" s="123">
        <v>4.037504338694836</v>
      </c>
      <c r="AW69" s="123">
        <v>3.981916990910135</v>
      </c>
      <c r="AY69" s="123">
        <v>3.2631773038791447</v>
      </c>
      <c r="AZ69" s="123">
        <v>2.9879101400743253</v>
      </c>
      <c r="BB69" s="123">
        <v>2.6511603344099957</v>
      </c>
      <c r="BC69" s="123">
        <v>2.017130813181558</v>
      </c>
      <c r="BE69" s="123">
        <v>2.1933919113374145</v>
      </c>
      <c r="BF69" s="123">
        <v>1.0876296552551694</v>
      </c>
      <c r="BH69" s="123">
        <v>1.8800680012991986</v>
      </c>
      <c r="BI69" s="123">
        <v>0.21636546932864542</v>
      </c>
      <c r="BK69" s="123">
        <v>1.6997612392532657</v>
      </c>
      <c r="BL69" s="123">
        <v>-0.580950786365436</v>
      </c>
      <c r="BN69" s="123">
        <v>1.639553427798826</v>
      </c>
      <c r="BO69" s="123">
        <v>-1.2900002264256911</v>
      </c>
      <c r="BQ69" s="123">
        <v>1.6851802556003488</v>
      </c>
      <c r="BR69" s="123">
        <v>-1.8979873922390254</v>
      </c>
      <c r="BT69" s="123">
        <v>1.821187048951466</v>
      </c>
      <c r="BU69" s="123">
        <v>-2.393757730997885</v>
      </c>
      <c r="BW69" s="123">
        <v>2.0310942906257705</v>
      </c>
      <c r="BX69" s="123">
        <v>-2.7679003043143537</v>
      </c>
      <c r="BZ69" s="123">
        <v>2.2975715693992456</v>
      </c>
      <c r="CA69" s="123">
        <v>-3.0128349426157235</v>
      </c>
      <c r="CC69" s="123">
        <v>2.6026185624738547</v>
      </c>
      <c r="CD69" s="123">
        <v>-3.122883178623075</v>
      </c>
      <c r="CF69" s="123">
        <v>2.9277516018983616</v>
      </c>
      <c r="CG69" s="123">
        <v>-3.094322414989763</v>
      </c>
      <c r="CI69" s="123">
        <v>3.254194335317848</v>
      </c>
      <c r="CJ69" s="123">
        <v>-2.9254229067678863</v>
      </c>
    </row>
    <row r="70" spans="15:88" ht="12.75">
      <c r="O70" s="63">
        <f t="shared" si="3"/>
        <v>31</v>
      </c>
      <c r="P70" s="64">
        <f t="shared" si="4"/>
        <v>3</v>
      </c>
      <c r="Q70" s="65">
        <f t="shared" si="5"/>
        <v>0.012545185554136577</v>
      </c>
      <c r="R70" s="70">
        <v>0.4999827249589474</v>
      </c>
      <c r="S70" s="66">
        <f t="shared" si="6"/>
        <v>23.128500885228735</v>
      </c>
      <c r="U70" s="104">
        <f t="shared" si="1"/>
        <v>3.3235135314503217</v>
      </c>
      <c r="V70" s="105">
        <f t="shared" si="2"/>
        <v>-2.9520320524613815</v>
      </c>
      <c r="AA70" s="123">
        <v>3.3235135314503217</v>
      </c>
      <c r="AB70" s="123">
        <v>-2.9520320524613815</v>
      </c>
      <c r="AD70" s="123">
        <v>12.28655665953957</v>
      </c>
      <c r="AE70" s="123">
        <v>9.25621248221744</v>
      </c>
      <c r="AG70" s="123">
        <v>10.48328190436672</v>
      </c>
      <c r="AH70" s="123">
        <v>8.540155612407291</v>
      </c>
      <c r="AJ70" s="123">
        <v>8.84937426471907</v>
      </c>
      <c r="AK70" s="123">
        <v>7.726395368838817</v>
      </c>
      <c r="AM70" s="123">
        <v>7.388842546880467</v>
      </c>
      <c r="AN70" s="123">
        <v>6.835759978352192</v>
      </c>
      <c r="AP70" s="123">
        <v>6.103565938600276</v>
      </c>
      <c r="AQ70" s="123">
        <v>5.889095048338101</v>
      </c>
      <c r="AS70" s="123">
        <v>4.993316278821899</v>
      </c>
      <c r="AT70" s="123">
        <v>4.907064469584844</v>
      </c>
      <c r="AV70" s="123">
        <v>4.055797971670822</v>
      </c>
      <c r="AW70" s="123">
        <v>3.909954913539272</v>
      </c>
      <c r="AY70" s="123">
        <v>3.2867051204399136</v>
      </c>
      <c r="AZ70" s="123">
        <v>2.9174854325146016</v>
      </c>
      <c r="BB70" s="123">
        <v>2.6797953316443195</v>
      </c>
      <c r="BC70" s="123">
        <v>1.9486236272783217</v>
      </c>
      <c r="BE70" s="123">
        <v>2.226979517825434</v>
      </c>
      <c r="BF70" s="123">
        <v>1.0214097920916445</v>
      </c>
      <c r="BH70" s="123">
        <v>1.918426911487371</v>
      </c>
      <c r="BI70" s="123">
        <v>0.15279038304348314</v>
      </c>
      <c r="BK70" s="123">
        <v>1.7426843921398607</v>
      </c>
      <c r="BL70" s="123">
        <v>-0.6415379181119056</v>
      </c>
      <c r="BN70" s="123">
        <v>1.6868091246470858</v>
      </c>
      <c r="BO70" s="123">
        <v>-1.3472723549209298</v>
      </c>
      <c r="BQ70" s="123">
        <v>1.7365134106458777</v>
      </c>
      <c r="BR70" s="123">
        <v>-1.951635363123875</v>
      </c>
      <c r="BT70" s="123">
        <v>1.876320566352553</v>
      </c>
      <c r="BU70" s="123">
        <v>-2.4434919530786003</v>
      </c>
      <c r="BW70" s="123">
        <v>2.0897305602238925</v>
      </c>
      <c r="BX70" s="123">
        <v>-2.8134523127728897</v>
      </c>
      <c r="BZ70" s="123">
        <v>2.359394073215632</v>
      </c>
      <c r="CA70" s="123">
        <v>-3.053958848180043</v>
      </c>
      <c r="CC70" s="123">
        <v>2.6672935832702733</v>
      </c>
      <c r="CD70" s="123">
        <v>-3.1593569948749134</v>
      </c>
      <c r="CF70" s="123">
        <v>2.9949300245793307</v>
      </c>
      <c r="CG70" s="123">
        <v>-3.1259492566450233</v>
      </c>
      <c r="CI70" s="123">
        <v>3.3235135314503217</v>
      </c>
      <c r="CJ70" s="123">
        <v>-2.9520320524613815</v>
      </c>
    </row>
    <row r="71" spans="15:88" ht="12.75">
      <c r="O71" s="63">
        <f t="shared" si="3"/>
        <v>32</v>
      </c>
      <c r="P71" s="64">
        <f t="shared" si="4"/>
        <v>3</v>
      </c>
      <c r="Q71" s="65">
        <f t="shared" si="5"/>
        <v>0.016726914072182103</v>
      </c>
      <c r="R71" s="70">
        <v>0.5125286977579276</v>
      </c>
      <c r="S71" s="66">
        <f t="shared" si="6"/>
        <v>23.2899499544484</v>
      </c>
      <c r="U71" s="104">
        <f t="shared" si="1"/>
        <v>3.3947678114773168</v>
      </c>
      <c r="V71" s="105">
        <f t="shared" si="2"/>
        <v>-2.972913268058766</v>
      </c>
      <c r="AA71" s="123">
        <v>3.3947678114773168</v>
      </c>
      <c r="AB71" s="123">
        <v>-2.9729132680587664</v>
      </c>
      <c r="AD71" s="123">
        <v>12.278365852404605</v>
      </c>
      <c r="AE71" s="123">
        <v>9.182414729775596</v>
      </c>
      <c r="AG71" s="123">
        <v>10.480531540056772</v>
      </c>
      <c r="AH71" s="123">
        <v>8.465955659016794</v>
      </c>
      <c r="AJ71" s="123">
        <v>8.852079189672333</v>
      </c>
      <c r="AK71" s="123">
        <v>7.652193745083087</v>
      </c>
      <c r="AM71" s="123">
        <v>7.396988159939925</v>
      </c>
      <c r="AN71" s="123">
        <v>6.761957223831272</v>
      </c>
      <c r="AP71" s="123">
        <v>6.117108269830618</v>
      </c>
      <c r="AQ71" s="123">
        <v>5.81608954956001</v>
      </c>
      <c r="AS71" s="123">
        <v>5.012182226858759</v>
      </c>
      <c r="AT71" s="123">
        <v>4.8352503094793295</v>
      </c>
      <c r="AV71" s="123">
        <v>4.079885698321199</v>
      </c>
      <c r="AW71" s="123">
        <v>3.839719744202205</v>
      </c>
      <c r="AY71" s="123">
        <v>3.315884600403683</v>
      </c>
      <c r="AZ71" s="123">
        <v>2.8492083826659553</v>
      </c>
      <c r="BB71" s="123">
        <v>2.713909054389468</v>
      </c>
      <c r="BC71" s="123">
        <v>1.8826732557292787</v>
      </c>
      <c r="BE71" s="123">
        <v>2.265843337828283</v>
      </c>
      <c r="BF71" s="123">
        <v>0.9581420982678908</v>
      </c>
      <c r="BH71" s="123">
        <v>1.9618310422482192</v>
      </c>
      <c r="BI71" s="123">
        <v>0.09254688530401589</v>
      </c>
      <c r="BK71" s="123">
        <v>1.7903945386083429</v>
      </c>
      <c r="BL71" s="123">
        <v>-0.6984320259873775</v>
      </c>
      <c r="BN71" s="123">
        <v>1.7385677479444395</v>
      </c>
      <c r="BO71" s="123">
        <v>-1.4005099591246561</v>
      </c>
      <c r="BQ71" s="123">
        <v>1.7920411182571572</v>
      </c>
      <c r="BR71" s="123">
        <v>-2.0009290876172243</v>
      </c>
      <c r="BT71" s="123">
        <v>1.9353176202845441</v>
      </c>
      <c r="BU71" s="123">
        <v>-2.4885757108449567</v>
      </c>
      <c r="BW71" s="123">
        <v>2.1518784949877103</v>
      </c>
      <c r="BX71" s="123">
        <v>-2.8540827421526287</v>
      </c>
      <c r="BZ71" s="123">
        <v>2.424357414900145</v>
      </c>
      <c r="CA71" s="123">
        <v>-3.0899166265342592</v>
      </c>
      <c r="CC71" s="123">
        <v>2.734721660426817</v>
      </c>
      <c r="CD71" s="123">
        <v>-3.190448022486771</v>
      </c>
      <c r="CF71" s="123">
        <v>3.064458861142575</v>
      </c>
      <c r="CG71" s="123">
        <v>-3.1520057044680043</v>
      </c>
      <c r="CI71" s="123">
        <v>3.3947678114773168</v>
      </c>
      <c r="CJ71" s="123">
        <v>-2.972913268058766</v>
      </c>
    </row>
    <row r="72" spans="15:88" ht="12.75">
      <c r="O72" s="63">
        <f t="shared" si="3"/>
        <v>33</v>
      </c>
      <c r="P72" s="64">
        <f t="shared" si="4"/>
        <v>3</v>
      </c>
      <c r="Q72" s="65">
        <f t="shared" si="5"/>
        <v>0.02090864259022763</v>
      </c>
      <c r="R72" s="70">
        <v>0.5243785439265995</v>
      </c>
      <c r="S72" s="66">
        <f t="shared" si="6"/>
        <v>23.447936598677654</v>
      </c>
      <c r="U72" s="104">
        <f t="shared" si="1"/>
        <v>3.4674847435883502</v>
      </c>
      <c r="V72" s="105">
        <f t="shared" si="2"/>
        <v>-2.9879281064311676</v>
      </c>
      <c r="AA72" s="123">
        <v>3.4674847435883502</v>
      </c>
      <c r="AB72" s="123">
        <v>-2.987928106431167</v>
      </c>
      <c r="AD72" s="123">
        <v>12.276206285911847</v>
      </c>
      <c r="AE72" s="123">
        <v>9.108195231936056</v>
      </c>
      <c r="AG72" s="123">
        <v>10.483827103248192</v>
      </c>
      <c r="AH72" s="123">
        <v>8.391777920777871</v>
      </c>
      <c r="AJ72" s="123">
        <v>8.860812093131797</v>
      </c>
      <c r="AK72" s="123">
        <v>7.578458177111058</v>
      </c>
      <c r="AM72" s="123">
        <v>7.411111263544592</v>
      </c>
      <c r="AN72" s="123">
        <v>6.689061849961854</v>
      </c>
      <c r="AP72" s="123">
        <v>6.136545337212834</v>
      </c>
      <c r="AQ72" s="123">
        <v>5.744427858269832</v>
      </c>
      <c r="AS72" s="123">
        <v>5.036828336929183</v>
      </c>
      <c r="AT72" s="123">
        <v>4.765209129839159</v>
      </c>
      <c r="AV72" s="123">
        <v>4.109607811631765</v>
      </c>
      <c r="AW72" s="123">
        <v>3.771677157777637</v>
      </c>
      <c r="AY72" s="123">
        <v>3.350522277293166</v>
      </c>
      <c r="AZ72" s="123">
        <v>2.7835316826370318</v>
      </c>
      <c r="BB72" s="123">
        <v>2.753275321035119</v>
      </c>
      <c r="BC72" s="123">
        <v>1.8197169642456346</v>
      </c>
      <c r="BE72" s="123">
        <v>2.309725695528604</v>
      </c>
      <c r="BF72" s="123">
        <v>0.8982460527419023</v>
      </c>
      <c r="BH72" s="123">
        <v>2.0099926144887537</v>
      </c>
      <c r="BI72" s="123">
        <v>0.036034403971927365</v>
      </c>
      <c r="BK72" s="123">
        <v>1.8425753497186665</v>
      </c>
      <c r="BL72" s="123">
        <v>-0.7512558893339629</v>
      </c>
      <c r="BN72" s="123">
        <v>1.794486126444145</v>
      </c>
      <c r="BO72" s="123">
        <v>-1.4493600618159888</v>
      </c>
      <c r="BQ72" s="123">
        <v>1.8513952173156012</v>
      </c>
      <c r="BR72" s="123">
        <v>-2.0455417373026044</v>
      </c>
      <c r="BT72" s="123">
        <v>1.9977870470869314</v>
      </c>
      <c r="BU72" s="123">
        <v>-2.5287100889013217</v>
      </c>
      <c r="BW72" s="123">
        <v>2.217126040212198</v>
      </c>
      <c r="BX72" s="123">
        <v>-2.8895222036210035</v>
      </c>
      <c r="BZ72" s="123">
        <v>2.492030872970292</v>
      </c>
      <c r="CA72" s="123">
        <v>-3.1204698695670046</v>
      </c>
      <c r="CC72" s="123">
        <v>2.8044557307136504</v>
      </c>
      <c r="CD72" s="123">
        <v>-3.215950120992987</v>
      </c>
      <c r="CF72" s="123">
        <v>3.135877119853621</v>
      </c>
      <c r="CG72" s="123">
        <v>-3.172318998382879</v>
      </c>
      <c r="CI72" s="123">
        <v>3.4674847435883502</v>
      </c>
      <c r="CJ72" s="123">
        <v>-2.9879281064311676</v>
      </c>
    </row>
    <row r="73" spans="15:88" ht="12.75">
      <c r="O73" s="63">
        <f t="shared" si="3"/>
        <v>34</v>
      </c>
      <c r="P73" s="64">
        <f t="shared" si="4"/>
        <v>3</v>
      </c>
      <c r="Q73" s="65">
        <f t="shared" si="5"/>
        <v>0.025090371108273155</v>
      </c>
      <c r="R73" s="70">
        <v>0.5356137187422269</v>
      </c>
      <c r="S73" s="66">
        <f t="shared" si="6"/>
        <v>23.602801537191034</v>
      </c>
      <c r="U73" s="104">
        <f t="shared" si="1"/>
        <v>3.541182198262542</v>
      </c>
      <c r="V73" s="105">
        <f t="shared" si="2"/>
        <v>-2.996977015842551</v>
      </c>
      <c r="AA73" s="123">
        <v>3.541182198262542</v>
      </c>
      <c r="AB73" s="123">
        <v>-2.9969770158425506</v>
      </c>
      <c r="AD73" s="123">
        <v>12.280092278470079</v>
      </c>
      <c r="AE73" s="123">
        <v>9.034046080566485</v>
      </c>
      <c r="AG73" s="123">
        <v>10.49314674362007</v>
      </c>
      <c r="AH73" s="123">
        <v>8.31811421268271</v>
      </c>
      <c r="AJ73" s="123">
        <v>8.875515073994672</v>
      </c>
      <c r="AK73" s="123">
        <v>7.5056775482271565</v>
      </c>
      <c r="AM73" s="123">
        <v>7.431118218359353</v>
      </c>
      <c r="AN73" s="123">
        <v>6.617557169373589</v>
      </c>
      <c r="AP73" s="123">
        <v>6.161748268643656</v>
      </c>
      <c r="AQ73" s="123">
        <v>5.674585107505822</v>
      </c>
      <c r="AS73" s="123">
        <v>5.067091199812037</v>
      </c>
      <c r="AT73" s="123">
        <v>4.697405319347977</v>
      </c>
      <c r="AV73" s="123">
        <v>4.144767247344806</v>
      </c>
      <c r="AW73" s="123">
        <v>3.7062782918292876</v>
      </c>
      <c r="AY73" s="123">
        <v>3.3903884955648955</v>
      </c>
      <c r="AZ73" s="123">
        <v>2.7208907836356517</v>
      </c>
      <c r="BB73" s="123">
        <v>2.797633124430316</v>
      </c>
      <c r="BC73" s="123">
        <v>1.7601721671182369</v>
      </c>
      <c r="BE73" s="123">
        <v>2.3583356410818546</v>
      </c>
      <c r="BF73" s="123">
        <v>0.8421187796894913</v>
      </c>
      <c r="BH73" s="123">
        <v>2.0625923062151124</v>
      </c>
      <c r="BI73" s="123">
        <v>-0.016372370564214034</v>
      </c>
      <c r="BK73" s="123">
        <v>1.8988808550244807</v>
      </c>
      <c r="BL73" s="123">
        <v>-0.7996592741251844</v>
      </c>
      <c r="BN73" s="123">
        <v>1.854193508792263</v>
      </c>
      <c r="BO73" s="123">
        <v>-1.4934987758902074</v>
      </c>
      <c r="BQ73" s="123">
        <v>1.9141821768716705</v>
      </c>
      <c r="BR73" s="123">
        <v>-2.0851775203362997</v>
      </c>
      <c r="BT73" s="123">
        <v>2.0633146604905823</v>
      </c>
      <c r="BU73" s="123">
        <v>-2.5636289873463176</v>
      </c>
      <c r="BW73" s="123">
        <v>2.285040590081842</v>
      </c>
      <c r="BX73" s="123">
        <v>-2.9195357256234877</v>
      </c>
      <c r="BZ73" s="123">
        <v>2.5619657572659085</v>
      </c>
      <c r="CA73" s="123">
        <v>-3.1454160024446423</v>
      </c>
      <c r="CC73" s="123">
        <v>2.876033441650817</v>
      </c>
      <c r="CD73" s="123">
        <v>-3.2356942057776883</v>
      </c>
      <c r="CF73" s="123">
        <v>3.20871128168664</v>
      </c>
      <c r="CG73" s="123">
        <v>-3.186754456708529</v>
      </c>
      <c r="CI73" s="123">
        <v>3.541182198262542</v>
      </c>
      <c r="CJ73" s="123">
        <v>-2.996977015842551</v>
      </c>
    </row>
    <row r="74" spans="15:88" ht="12.75">
      <c r="O74" s="63">
        <f t="shared" si="3"/>
        <v>35</v>
      </c>
      <c r="P74" s="64">
        <f t="shared" si="4"/>
        <v>3</v>
      </c>
      <c r="Q74" s="65">
        <f t="shared" si="5"/>
        <v>0.02927209962631868</v>
      </c>
      <c r="R74" s="70">
        <v>0.5463014758393324</v>
      </c>
      <c r="S74" s="66">
        <f t="shared" si="6"/>
        <v>23.754832312561494</v>
      </c>
      <c r="U74" s="104">
        <f t="shared" si="1"/>
        <v>3.615371544895153</v>
      </c>
      <c r="V74" s="105">
        <f t="shared" si="2"/>
        <v>-3.0000000000000013</v>
      </c>
      <c r="AA74" s="123">
        <v>3.615371544895153</v>
      </c>
      <c r="AB74" s="123">
        <v>-3</v>
      </c>
      <c r="AD74" s="123">
        <v>12.289998065079642</v>
      </c>
      <c r="AE74" s="123">
        <v>8.960458901121724</v>
      </c>
      <c r="AG74" s="123">
        <v>10.50842866987267</v>
      </c>
      <c r="AH74" s="123">
        <v>8.245452941588683</v>
      </c>
      <c r="AJ74" s="123">
        <v>8.896090648209952</v>
      </c>
      <c r="AK74" s="123">
        <v>7.434334410276113</v>
      </c>
      <c r="AM74" s="123">
        <v>7.456876373799824</v>
      </c>
      <c r="AN74" s="123">
        <v>6.547917274088666</v>
      </c>
      <c r="AP74" s="123">
        <v>6.192549963051809</v>
      </c>
      <c r="AQ74" s="123">
        <v>5.607024370323812</v>
      </c>
      <c r="AS74" s="123">
        <v>5.10277016595901</v>
      </c>
      <c r="AT74" s="123">
        <v>4.632288432431656</v>
      </c>
      <c r="AV74" s="123">
        <v>4.1851308905391775</v>
      </c>
      <c r="AW74" s="123">
        <v>3.6439567554628938</v>
      </c>
      <c r="AY74" s="123">
        <v>3.435218933276836</v>
      </c>
      <c r="AZ74" s="123">
        <v>2.661701008829985</v>
      </c>
      <c r="BB74" s="123">
        <v>2.8466883624192434</v>
      </c>
      <c r="BC74" s="123">
        <v>1.704433659667464</v>
      </c>
      <c r="BE74" s="123">
        <v>2.4113508796788476</v>
      </c>
      <c r="BF74" s="123">
        <v>0.7901324154821965</v>
      </c>
      <c r="BH74" s="123">
        <v>2.1192813697087907</v>
      </c>
      <c r="BI74" s="123">
        <v>-0.06432596967000981</v>
      </c>
      <c r="BK74" s="123">
        <v>1.9589377364345522</v>
      </c>
      <c r="BL74" s="123">
        <v>-0.8433212550958884</v>
      </c>
      <c r="BN74" s="123">
        <v>1.917294021692042</v>
      </c>
      <c r="BO74" s="123">
        <v>-1.5326334518026825</v>
      </c>
      <c r="BQ74" s="123">
        <v>1.9799857053430694</v>
      </c>
      <c r="BR74" s="123">
        <v>-2.11957364261344</v>
      </c>
      <c r="BT74" s="123">
        <v>2.1314659977653223</v>
      </c>
      <c r="BU74" s="123">
        <v>-2.5931008860746743</v>
      </c>
      <c r="BW74" s="123">
        <v>2.3551718559439307</v>
      </c>
      <c r="BX74" s="123">
        <v>-2.943924311797575</v>
      </c>
      <c r="BZ74" s="123">
        <v>2.633698383865253</v>
      </c>
      <c r="CA74" s="123">
        <v>-3.16458962672773</v>
      </c>
      <c r="CC74" s="123">
        <v>2.9489802170085713</v>
      </c>
      <c r="CD74" s="123">
        <v>-3.2495493691435704</v>
      </c>
      <c r="CF74" s="123">
        <v>3.2824784398614795</v>
      </c>
      <c r="CG74" s="123">
        <v>-3.195216369128198</v>
      </c>
      <c r="CI74" s="123">
        <v>3.615371544895153</v>
      </c>
      <c r="CJ74" s="123">
        <v>-3</v>
      </c>
    </row>
    <row r="75" spans="15:88" ht="12.75">
      <c r="O75" s="63">
        <f t="shared" si="3"/>
        <v>36</v>
      </c>
      <c r="P75" s="64">
        <f t="shared" si="4"/>
        <v>3</v>
      </c>
      <c r="Q75" s="65">
        <f t="shared" si="5"/>
        <v>0.033453828144364206</v>
      </c>
      <c r="R75" s="70">
        <v>0.5564980622227269</v>
      </c>
      <c r="S75" s="66">
        <f t="shared" si="6"/>
        <v>23.904274339972865</v>
      </c>
      <c r="U75" s="104">
        <f t="shared" si="1"/>
        <v>3.7699111199999997</v>
      </c>
      <c r="V75" s="105">
        <f t="shared" si="2"/>
        <v>-3.0000000000000013</v>
      </c>
      <c r="AA75" s="123">
        <v>3.7699111199999997</v>
      </c>
      <c r="AB75" s="123">
        <v>-3</v>
      </c>
      <c r="AD75" s="123">
        <v>12.31683358067402</v>
      </c>
      <c r="AE75" s="123">
        <v>8.808267129411261</v>
      </c>
      <c r="AG75" s="123">
        <v>10.546365892749815</v>
      </c>
      <c r="AH75" s="123">
        <v>8.095642236383894</v>
      </c>
      <c r="AJ75" s="123">
        <v>8.944924793631893</v>
      </c>
      <c r="AK75" s="123">
        <v>7.287713448219199</v>
      </c>
      <c r="AM75" s="123">
        <v>7.516343835553036</v>
      </c>
      <c r="AN75" s="123">
        <v>6.405277513621199</v>
      </c>
      <c r="AP75" s="123">
        <v>6.2623297363908375</v>
      </c>
      <c r="AQ75" s="123">
        <v>5.469135779402228</v>
      </c>
      <c r="AS75" s="123">
        <v>5.182485580386777</v>
      </c>
      <c r="AT75" s="123">
        <v>4.499895332248164</v>
      </c>
      <c r="AV75" s="123">
        <v>4.274351643070439</v>
      </c>
      <c r="AW75" s="123">
        <v>3.517773802607364</v>
      </c>
      <c r="AY75" s="123">
        <v>3.533463411209265</v>
      </c>
      <c r="AZ75" s="123">
        <v>2.542409337581019</v>
      </c>
      <c r="BB75" s="123">
        <v>2.9534262430738263</v>
      </c>
      <c r="BC75" s="123">
        <v>1.5926772052366176</v>
      </c>
      <c r="BE75" s="123">
        <v>2.5260059930762413</v>
      </c>
      <c r="BF75" s="123">
        <v>0.686514438058309</v>
      </c>
      <c r="BH75" s="123">
        <v>2.241234808728933</v>
      </c>
      <c r="BI75" s="123">
        <v>-0.15924614131306702</v>
      </c>
      <c r="BK75" s="123">
        <v>2.0875311976709066</v>
      </c>
      <c r="BL75" s="123">
        <v>-0.9290312428501806</v>
      </c>
      <c r="BN75" s="123">
        <v>2.0518333589666113</v>
      </c>
      <c r="BO75" s="123">
        <v>-1.6086705940379509</v>
      </c>
      <c r="BQ75" s="123">
        <v>2.1197446767002983</v>
      </c>
      <c r="BR75" s="123">
        <v>-2.1855274916198133</v>
      </c>
      <c r="BT75" s="123">
        <v>2.275690185718691</v>
      </c>
      <c r="BU75" s="123">
        <v>-2.648615423655181</v>
      </c>
      <c r="BW75" s="123">
        <v>2.5030827398137703</v>
      </c>
      <c r="BX75" s="123">
        <v>-2.988699871050693</v>
      </c>
      <c r="BZ75" s="123">
        <v>2.784497542225343</v>
      </c>
      <c r="CA75" s="123">
        <v>-3.198384509646226</v>
      </c>
      <c r="CC75" s="123">
        <v>3.101853637556772</v>
      </c>
      <c r="CD75" s="123">
        <v>-3.272181151297866</v>
      </c>
      <c r="CF75" s="123">
        <v>3.436600913449743</v>
      </c>
      <c r="CG75" s="123">
        <v>-3.2065628843915532</v>
      </c>
      <c r="CI75" s="123">
        <v>3.7699111199999997</v>
      </c>
      <c r="CJ75" s="123">
        <v>-3</v>
      </c>
    </row>
    <row r="76" spans="15:88" ht="12.75">
      <c r="O76" s="63">
        <f t="shared" si="3"/>
        <v>37</v>
      </c>
      <c r="P76" s="64">
        <f t="shared" si="4"/>
        <v>5</v>
      </c>
      <c r="Q76" s="65">
        <f t="shared" si="5"/>
        <v>0.033453828144364206</v>
      </c>
      <c r="R76" s="70">
        <v>0.5662510527189962</v>
      </c>
      <c r="S76" s="66">
        <f t="shared" si="6"/>
        <v>22.56</v>
      </c>
      <c r="U76" s="104">
        <f t="shared" si="1"/>
        <v>3.7699111199999997</v>
      </c>
      <c r="V76" s="105">
        <f t="shared" si="2"/>
        <v>-3.0000000000000013</v>
      </c>
      <c r="AA76" s="123">
        <v>3.7699111199999997</v>
      </c>
      <c r="AB76" s="123">
        <v>-3</v>
      </c>
      <c r="AD76" s="123">
        <v>12.31683358067402</v>
      </c>
      <c r="AE76" s="123">
        <v>8.808267129411261</v>
      </c>
      <c r="AG76" s="123">
        <v>10.546365892749815</v>
      </c>
      <c r="AH76" s="123">
        <v>8.095642236383894</v>
      </c>
      <c r="AJ76" s="123">
        <v>8.944924793631893</v>
      </c>
      <c r="AK76" s="123">
        <v>7.287713448219199</v>
      </c>
      <c r="AM76" s="123">
        <v>7.516343835553036</v>
      </c>
      <c r="AN76" s="123">
        <v>6.405277513621199</v>
      </c>
      <c r="AP76" s="123">
        <v>6.2623297363908375</v>
      </c>
      <c r="AQ76" s="123">
        <v>5.469135779402228</v>
      </c>
      <c r="AS76" s="123">
        <v>5.182485580386777</v>
      </c>
      <c r="AT76" s="123">
        <v>4.499895332248164</v>
      </c>
      <c r="AV76" s="123">
        <v>4.274351643070439</v>
      </c>
      <c r="AW76" s="123">
        <v>3.517773802607364</v>
      </c>
      <c r="AY76" s="123">
        <v>3.533463411209265</v>
      </c>
      <c r="AZ76" s="123">
        <v>2.542409337581019</v>
      </c>
      <c r="BB76" s="123">
        <v>2.9534262430738263</v>
      </c>
      <c r="BC76" s="123">
        <v>1.5926772052366176</v>
      </c>
      <c r="BE76" s="123">
        <v>2.5260059930762413</v>
      </c>
      <c r="BF76" s="123">
        <v>0.686514438058309</v>
      </c>
      <c r="BH76" s="123">
        <v>2.241234808728933</v>
      </c>
      <c r="BI76" s="123">
        <v>-0.15924614131306702</v>
      </c>
      <c r="BK76" s="123">
        <v>2.0875311976709066</v>
      </c>
      <c r="BL76" s="123">
        <v>-0.9290312428501806</v>
      </c>
      <c r="BN76" s="123">
        <v>2.0518333589666113</v>
      </c>
      <c r="BO76" s="123">
        <v>-1.6086705940379509</v>
      </c>
      <c r="BQ76" s="123">
        <v>2.1197446767002983</v>
      </c>
      <c r="BR76" s="123">
        <v>-2.1855274916198133</v>
      </c>
      <c r="BT76" s="123">
        <v>2.275690185718691</v>
      </c>
      <c r="BU76" s="123">
        <v>-2.648615423655181</v>
      </c>
      <c r="BW76" s="123">
        <v>2.5030827398137703</v>
      </c>
      <c r="BX76" s="123">
        <v>-2.988699871050693</v>
      </c>
      <c r="BZ76" s="123">
        <v>2.784497542225343</v>
      </c>
      <c r="CA76" s="123">
        <v>-3.198384509646226</v>
      </c>
      <c r="CC76" s="123">
        <v>3.101853637556772</v>
      </c>
      <c r="CD76" s="123">
        <v>-3.272181151297866</v>
      </c>
      <c r="CF76" s="123">
        <v>3.436600913449743</v>
      </c>
      <c r="CG76" s="123">
        <v>-3.2065628843915532</v>
      </c>
      <c r="CI76" s="123">
        <v>3.7699111199999997</v>
      </c>
      <c r="CJ76" s="123">
        <v>-3</v>
      </c>
    </row>
    <row r="77" spans="15:88" ht="12.75">
      <c r="O77" s="63">
        <f t="shared" si="3"/>
        <v>38</v>
      </c>
      <c r="P77" s="64">
        <f t="shared" si="4"/>
        <v>5</v>
      </c>
      <c r="Q77" s="65">
        <f t="shared" si="5"/>
        <v>0.03687323860884692</v>
      </c>
      <c r="R77" s="70">
        <v>0.5756010864602297</v>
      </c>
      <c r="S77" s="66">
        <f t="shared" si="6"/>
        <v>22.56</v>
      </c>
      <c r="U77" s="104">
        <f t="shared" si="1"/>
        <v>3.9244506951048463</v>
      </c>
      <c r="V77" s="105">
        <f t="shared" si="2"/>
        <v>-3.0000000000000013</v>
      </c>
      <c r="AA77" s="123">
        <v>3.9244506951048463</v>
      </c>
      <c r="AB77" s="123">
        <v>-3</v>
      </c>
      <c r="AD77" s="123">
        <v>12.343669096268398</v>
      </c>
      <c r="AE77" s="123">
        <v>8.656075357700795</v>
      </c>
      <c r="AG77" s="123">
        <v>10.584303115626959</v>
      </c>
      <c r="AH77" s="123">
        <v>7.945831531179108</v>
      </c>
      <c r="AJ77" s="123">
        <v>8.993758939053834</v>
      </c>
      <c r="AK77" s="123">
        <v>7.141092486162284</v>
      </c>
      <c r="AM77" s="123">
        <v>7.575811297306249</v>
      </c>
      <c r="AN77" s="123">
        <v>6.262637753153731</v>
      </c>
      <c r="AP77" s="123">
        <v>6.3321095097298645</v>
      </c>
      <c r="AQ77" s="123">
        <v>5.331247188480644</v>
      </c>
      <c r="AS77" s="123">
        <v>5.262200994814542</v>
      </c>
      <c r="AT77" s="123">
        <v>4.367502232064675</v>
      </c>
      <c r="AV77" s="123">
        <v>4.3635723956017</v>
      </c>
      <c r="AW77" s="123">
        <v>3.391590849751831</v>
      </c>
      <c r="AY77" s="123">
        <v>3.631707889141694</v>
      </c>
      <c r="AZ77" s="123">
        <v>2.423117666332056</v>
      </c>
      <c r="BB77" s="123">
        <v>3.060164123728409</v>
      </c>
      <c r="BC77" s="123">
        <v>1.480920750805764</v>
      </c>
      <c r="BE77" s="123">
        <v>2.640661106473635</v>
      </c>
      <c r="BF77" s="123">
        <v>0.5828964606344216</v>
      </c>
      <c r="BH77" s="123">
        <v>2.3631882477490738</v>
      </c>
      <c r="BI77" s="123">
        <v>-0.25416631295612424</v>
      </c>
      <c r="BK77" s="123">
        <v>2.216124658907262</v>
      </c>
      <c r="BL77" s="123">
        <v>-1.0147412306044727</v>
      </c>
      <c r="BN77" s="123">
        <v>2.1863726962411807</v>
      </c>
      <c r="BO77" s="123">
        <v>-1.6847077362732192</v>
      </c>
      <c r="BQ77" s="123">
        <v>2.259503648057528</v>
      </c>
      <c r="BR77" s="123">
        <v>-2.25148134062619</v>
      </c>
      <c r="BT77" s="123">
        <v>2.4199143736720603</v>
      </c>
      <c r="BU77" s="123">
        <v>-2.704129961235688</v>
      </c>
      <c r="BW77" s="123">
        <v>2.65099362368361</v>
      </c>
      <c r="BX77" s="123">
        <v>-3.033475430303811</v>
      </c>
      <c r="BZ77" s="123">
        <v>2.9352967005854333</v>
      </c>
      <c r="CA77" s="123">
        <v>-3.2321793925647255</v>
      </c>
      <c r="CC77" s="123">
        <v>3.2547270581049723</v>
      </c>
      <c r="CD77" s="123">
        <v>-3.294812933452165</v>
      </c>
      <c r="CF77" s="123">
        <v>3.5907233870380066</v>
      </c>
      <c r="CG77" s="123">
        <v>-3.2179093996549084</v>
      </c>
      <c r="CI77" s="123">
        <v>3.9244506951048463</v>
      </c>
      <c r="CJ77" s="123">
        <v>-3</v>
      </c>
    </row>
    <row r="78" spans="15:88" ht="12.75">
      <c r="O78" s="63">
        <f t="shared" si="3"/>
        <v>39</v>
      </c>
      <c r="P78" s="64">
        <f t="shared" si="4"/>
        <v>5</v>
      </c>
      <c r="Q78" s="65">
        <f t="shared" si="5"/>
        <v>0.04029264907332963</v>
      </c>
      <c r="R78" s="70">
        <v>0.5845831860703771</v>
      </c>
      <c r="S78" s="66">
        <f t="shared" si="6"/>
        <v>22.56</v>
      </c>
      <c r="U78" s="104">
        <f t="shared" si="1"/>
        <v>3.9986400417374575</v>
      </c>
      <c r="V78" s="105">
        <f t="shared" si="2"/>
        <v>-2.996977015842551</v>
      </c>
      <c r="AA78" s="123">
        <v>3.9986400417374575</v>
      </c>
      <c r="AB78" s="123">
        <v>-2.9969770158425506</v>
      </c>
      <c r="AD78" s="123">
        <v>12.359528999348942</v>
      </c>
      <c r="AE78" s="123">
        <v>8.583538049636145</v>
      </c>
      <c r="AG78" s="123">
        <v>10.605446005171888</v>
      </c>
      <c r="AH78" s="123">
        <v>7.874654457562096</v>
      </c>
      <c r="AJ78" s="123">
        <v>9.020070685963358</v>
      </c>
      <c r="AK78" s="123">
        <v>7.0716598601024945</v>
      </c>
      <c r="AM78" s="123">
        <v>7.607149871041816</v>
      </c>
      <c r="AN78" s="123">
        <v>6.1953243712508</v>
      </c>
      <c r="AP78" s="123">
        <v>6.36830574499354</v>
      </c>
      <c r="AQ78" s="123">
        <v>5.266416407676102</v>
      </c>
      <c r="AS78" s="123">
        <v>5.303059504701544</v>
      </c>
      <c r="AT78" s="123">
        <v>4.305504008244926</v>
      </c>
      <c r="AV78" s="123">
        <v>4.408872626296894</v>
      </c>
      <c r="AW78" s="123">
        <v>3.3327598486898737</v>
      </c>
      <c r="AY78" s="123">
        <v>3.6812053104668188</v>
      </c>
      <c r="AZ78" s="123">
        <v>2.3677714571650967</v>
      </c>
      <c r="BB78" s="123">
        <v>3.113591549113451</v>
      </c>
      <c r="BC78" s="123">
        <v>1.429358091800284</v>
      </c>
      <c r="BE78" s="123">
        <v>2.697730135227186</v>
      </c>
      <c r="BF78" s="123">
        <v>0.5353956864921359</v>
      </c>
      <c r="BH78" s="123">
        <v>2.423590821842284</v>
      </c>
      <c r="BI78" s="123">
        <v>-0.2973487935461079</v>
      </c>
      <c r="BK78" s="123">
        <v>2.279534725867906</v>
      </c>
      <c r="BL78" s="123">
        <v>-1.0533723190571265</v>
      </c>
      <c r="BN78" s="123">
        <v>2.2524479691815396</v>
      </c>
      <c r="BO78" s="123">
        <v>-1.7185789023713496</v>
      </c>
      <c r="BQ78" s="123">
        <v>2.3278874533354834</v>
      </c>
      <c r="BR78" s="123">
        <v>-2.2804097481643963</v>
      </c>
      <c r="BT78" s="123">
        <v>2.490237576211736</v>
      </c>
      <c r="BU78" s="123">
        <v>-2.727959454968326</v>
      </c>
      <c r="BW78" s="123">
        <v>2.722876619562704</v>
      </c>
      <c r="BX78" s="123">
        <v>-3.0520773788693822</v>
      </c>
      <c r="BZ78" s="123">
        <v>3.008351466133279</v>
      </c>
      <c r="CA78" s="123">
        <v>-3.245453382836652</v>
      </c>
      <c r="CC78" s="123">
        <v>3.328559244450312</v>
      </c>
      <c r="CD78" s="123">
        <v>-3.30268731256781</v>
      </c>
      <c r="CF78" s="123">
        <v>3.6649344488001327</v>
      </c>
      <c r="CG78" s="123">
        <v>-3.2203416617969878</v>
      </c>
      <c r="CI78" s="123">
        <v>3.9986400417374575</v>
      </c>
      <c r="CJ78" s="123">
        <v>-2.996977015842551</v>
      </c>
    </row>
    <row r="79" spans="15:88" ht="12.75">
      <c r="O79" s="63">
        <f t="shared" si="3"/>
        <v>40</v>
      </c>
      <c r="P79" s="64">
        <f t="shared" si="4"/>
        <v>5</v>
      </c>
      <c r="Q79" s="65">
        <f t="shared" si="5"/>
        <v>0.04371205953781234</v>
      </c>
      <c r="R79" s="70">
        <v>0.5932277707360011</v>
      </c>
      <c r="S79" s="66">
        <f t="shared" si="6"/>
        <v>22.56</v>
      </c>
      <c r="U79" s="104">
        <f t="shared" si="1"/>
        <v>4.072337496411649</v>
      </c>
      <c r="V79" s="105">
        <f t="shared" si="2"/>
        <v>-2.9879281064311676</v>
      </c>
      <c r="AA79" s="123">
        <v>4.072337496411649</v>
      </c>
      <c r="AB79" s="123">
        <v>-2.987928106431167</v>
      </c>
      <c r="AD79" s="123">
        <v>12.38123786419644</v>
      </c>
      <c r="AE79" s="123">
        <v>8.512531551524896</v>
      </c>
      <c r="AG79" s="123">
        <v>10.632309675923473</v>
      </c>
      <c r="AH79" s="123">
        <v>7.805433501336831</v>
      </c>
      <c r="AJ79" s="123">
        <v>9.05194415280127</v>
      </c>
      <c r="AK79" s="123">
        <v>7.00459809977127</v>
      </c>
      <c r="AM79" s="123">
        <v>7.643861081320665</v>
      </c>
      <c r="AN79" s="123">
        <v>6.130783805504501</v>
      </c>
      <c r="AP79" s="123">
        <v>6.409656531978724</v>
      </c>
      <c r="AQ79" s="123">
        <v>5.204745425823239</v>
      </c>
      <c r="AS79" s="123">
        <v>5.348826657271227</v>
      </c>
      <c r="AT79" s="123">
        <v>4.247035509609736</v>
      </c>
      <c r="AV79" s="123">
        <v>4.458809093833349</v>
      </c>
      <c r="AW79" s="123">
        <v>3.2778094456251936</v>
      </c>
      <c r="AY79" s="123">
        <v>3.73504153643311</v>
      </c>
      <c r="AZ79" s="123">
        <v>2.3166357713801546</v>
      </c>
      <c r="BB79" s="123">
        <v>3.171036926116848</v>
      </c>
      <c r="BC79" s="123">
        <v>1.3823131531997555</v>
      </c>
      <c r="BE79" s="123">
        <v>2.7584745737148655</v>
      </c>
      <c r="BF79" s="123">
        <v>0.49269544316956493</v>
      </c>
      <c r="BH79" s="123">
        <v>2.4873064239615417</v>
      </c>
      <c r="BI79" s="123">
        <v>-0.3354738461174853</v>
      </c>
      <c r="BK79" s="123">
        <v>2.345877555455389</v>
      </c>
      <c r="BL79" s="123">
        <v>-1.086716382236586</v>
      </c>
      <c r="BN79" s="123">
        <v>2.3210599083271077</v>
      </c>
      <c r="BO79" s="123">
        <v>-1.7469619852496208</v>
      </c>
      <c r="BQ79" s="123">
        <v>2.3983981354989936</v>
      </c>
      <c r="BR79" s="123">
        <v>-2.3036786391527158</v>
      </c>
      <c r="BT79" s="123">
        <v>2.5622663854578107</v>
      </c>
      <c r="BU79" s="123">
        <v>-2.7459885488330342</v>
      </c>
      <c r="BW79" s="123">
        <v>2.7960347451216236</v>
      </c>
      <c r="BX79" s="123">
        <v>-3.0647693547476726</v>
      </c>
      <c r="BZ79" s="123">
        <v>3.082244001197513</v>
      </c>
      <c r="CA79" s="123">
        <v>-3.252739729573585</v>
      </c>
      <c r="CC79" s="123">
        <v>3.40278731787739</v>
      </c>
      <c r="CD79" s="123">
        <v>-3.3045286985388187</v>
      </c>
      <c r="CF79" s="123">
        <v>3.739097378214961</v>
      </c>
      <c r="CG79" s="123">
        <v>-3.2167281472195817</v>
      </c>
      <c r="CI79" s="123">
        <v>4.072337496411649</v>
      </c>
      <c r="CJ79" s="123">
        <v>-2.9879281064311676</v>
      </c>
    </row>
    <row r="80" spans="15:88" ht="12.75">
      <c r="O80" s="63">
        <f t="shared" si="3"/>
        <v>41</v>
      </c>
      <c r="P80" s="64">
        <f t="shared" si="4"/>
        <v>5</v>
      </c>
      <c r="Q80" s="65">
        <f t="shared" si="5"/>
        <v>0.04713147000229505</v>
      </c>
      <c r="R80" s="70"/>
      <c r="S80" s="66">
        <f t="shared" si="6"/>
        <v>22.56</v>
      </c>
      <c r="U80" s="104">
        <f t="shared" si="1"/>
        <v>4.145054428522682</v>
      </c>
      <c r="V80" s="105">
        <f t="shared" si="2"/>
        <v>-2.972913268058766</v>
      </c>
      <c r="AA80" s="123">
        <v>4.145054428522682</v>
      </c>
      <c r="AB80" s="123">
        <v>-2.9729132680587664</v>
      </c>
      <c r="AD80" s="123">
        <v>12.408651756182419</v>
      </c>
      <c r="AE80" s="123">
        <v>8.44352665232802</v>
      </c>
      <c r="AG80" s="123">
        <v>10.664716015737376</v>
      </c>
      <c r="AH80" s="123">
        <v>7.738627612922292</v>
      </c>
      <c r="AJ80" s="123">
        <v>9.089168011354882</v>
      </c>
      <c r="AK80" s="123">
        <v>6.940351839635985</v>
      </c>
      <c r="AM80" s="123">
        <v>7.68570152460928</v>
      </c>
      <c r="AN80" s="123">
        <v>6.069443974298325</v>
      </c>
      <c r="AP80" s="123">
        <v>6.45588770572083</v>
      </c>
      <c r="AQ80" s="123">
        <v>5.146643135322625</v>
      </c>
      <c r="AS80" s="123">
        <v>5.399199006067587</v>
      </c>
      <c r="AT80" s="123">
        <v>4.192484395379799</v>
      </c>
      <c r="AV80" s="123">
        <v>4.513050708264489</v>
      </c>
      <c r="AW80" s="123">
        <v>3.2271039740181444</v>
      </c>
      <c r="AY80" s="123">
        <v>3.79285962082354</v>
      </c>
      <c r="AZ80" s="123">
        <v>2.270049650008963</v>
      </c>
      <c r="BB80" s="123">
        <v>3.2321193790431124</v>
      </c>
      <c r="BC80" s="123">
        <v>1.3400978534673045</v>
      </c>
      <c r="BE80" s="123">
        <v>2.822491672725807</v>
      </c>
      <c r="BF80" s="123">
        <v>0.4550788428285828</v>
      </c>
      <c r="BH80" s="123">
        <v>2.553912605416695</v>
      </c>
      <c r="BI80" s="123">
        <v>-0.36828869304616907</v>
      </c>
      <c r="BK80" s="123">
        <v>2.4147132798739452</v>
      </c>
      <c r="BL80" s="123">
        <v>-1.1145523415475664</v>
      </c>
      <c r="BN80" s="123">
        <v>2.391753601178327</v>
      </c>
      <c r="BO80" s="123">
        <v>-1.7696687987215127</v>
      </c>
      <c r="BQ80" s="123">
        <v>2.4705681929576944</v>
      </c>
      <c r="BR80" s="123">
        <v>-2.321133735640499</v>
      </c>
      <c r="BT80" s="123">
        <v>2.635523234297878</v>
      </c>
      <c r="BU80" s="123">
        <v>-2.7580977059058234</v>
      </c>
      <c r="BW80" s="123">
        <v>2.8699829456282733</v>
      </c>
      <c r="BX80" s="123">
        <v>-3.071467207300427</v>
      </c>
      <c r="BZ80" s="123">
        <v>3.1564843817467887</v>
      </c>
      <c r="CA80" s="123">
        <v>-3.2539901226672803</v>
      </c>
      <c r="CC80" s="123">
        <v>3.47691912966048</v>
      </c>
      <c r="CD80" s="123">
        <v>-3.30032488256443</v>
      </c>
      <c r="CF80" s="123">
        <v>3.812720458476133</v>
      </c>
      <c r="CG80" s="123">
        <v>-3.2070928143323925</v>
      </c>
      <c r="CI80" s="123">
        <v>4.145054428522682</v>
      </c>
      <c r="CJ80" s="123">
        <v>-2.972913268058766</v>
      </c>
    </row>
    <row r="81" spans="15:88" ht="12.75">
      <c r="O81" s="63">
        <f t="shared" si="3"/>
        <v>42</v>
      </c>
      <c r="P81" s="64">
        <f t="shared" si="4"/>
        <v>5</v>
      </c>
      <c r="Q81" s="65">
        <f t="shared" si="5"/>
        <v>0.05055088046677776</v>
      </c>
      <c r="R81" s="70"/>
      <c r="S81" s="66">
        <f t="shared" si="6"/>
        <v>22.56</v>
      </c>
      <c r="U81" s="104">
        <f t="shared" si="1"/>
        <v>4.216308708549677</v>
      </c>
      <c r="V81" s="105">
        <f t="shared" si="2"/>
        <v>-2.9520320524613815</v>
      </c>
      <c r="AA81" s="123">
        <v>4.216308708549677</v>
      </c>
      <c r="AB81" s="123">
        <v>-2.9520320524613815</v>
      </c>
      <c r="AD81" s="123">
        <v>12.441588915072696</v>
      </c>
      <c r="AE81" s="123">
        <v>8.376980869958084</v>
      </c>
      <c r="AG81" s="123">
        <v>10.70245016333391</v>
      </c>
      <c r="AH81" s="123">
        <v>7.674679730297827</v>
      </c>
      <c r="AJ81" s="123">
        <v>9.131495459117971</v>
      </c>
      <c r="AK81" s="123">
        <v>6.879347046768109</v>
      </c>
      <c r="AM81" s="123">
        <v>7.732393789412281</v>
      </c>
      <c r="AN81" s="123">
        <v>6.011711574429993</v>
      </c>
      <c r="AP81" s="123">
        <v>6.506692743199714</v>
      </c>
      <c r="AQ81" s="123">
        <v>5.092494767353143</v>
      </c>
      <c r="AS81" s="123">
        <v>5.453842571153832</v>
      </c>
      <c r="AT81" s="123">
        <v>4.142212351641197</v>
      </c>
      <c r="AV81" s="123">
        <v>4.571237835557108</v>
      </c>
      <c r="AW81" s="123">
        <v>3.180979622484243</v>
      </c>
      <c r="AY81" s="123">
        <v>3.854276216809298</v>
      </c>
      <c r="AZ81" s="123">
        <v>2.228321969453822</v>
      </c>
      <c r="BB81" s="123">
        <v>3.2964339175700648</v>
      </c>
      <c r="BC81" s="123">
        <v>1.3029920894803575</v>
      </c>
      <c r="BE81" s="123">
        <v>2.889356984578045</v>
      </c>
      <c r="BF81" s="123">
        <v>0.42279529194128296</v>
      </c>
      <c r="BH81" s="123">
        <v>2.622967752330199</v>
      </c>
      <c r="BI81" s="123">
        <v>-0.39557576455896415</v>
      </c>
      <c r="BK81" s="123">
        <v>2.48558550287761</v>
      </c>
      <c r="BL81" s="123">
        <v>-1.136695638355151</v>
      </c>
      <c r="BN81" s="123">
        <v>2.4640603327430473</v>
      </c>
      <c r="BO81" s="123">
        <v>-1.786548791536004</v>
      </c>
      <c r="BQ81" s="123">
        <v>2.543919122091941</v>
      </c>
      <c r="BR81" s="123">
        <v>-2.3326593064347185</v>
      </c>
      <c r="BT81" s="123">
        <v>2.7095224134424076</v>
      </c>
      <c r="BU81" s="123">
        <v>-2.7642066397674454</v>
      </c>
      <c r="BW81" s="123">
        <v>2.9442309279769696</v>
      </c>
      <c r="BX81" s="123">
        <v>-3.072126528267448</v>
      </c>
      <c r="BZ81" s="123">
        <v>3.230580377456404</v>
      </c>
      <c r="CA81" s="123">
        <v>-3.2491962717319196</v>
      </c>
      <c r="CC81" s="123">
        <v>3.5504631693100785</v>
      </c>
      <c r="CD81" s="123">
        <v>-3.2901037368846047</v>
      </c>
      <c r="CF81" s="123">
        <v>3.8853155520979</v>
      </c>
      <c r="CG81" s="123">
        <v>-3.191499547547115</v>
      </c>
      <c r="CI81" s="123">
        <v>4.216308708549677</v>
      </c>
      <c r="CJ81" s="123">
        <v>-2.9520320524613815</v>
      </c>
    </row>
    <row r="82" spans="15:88" ht="12.75">
      <c r="O82" s="63">
        <f t="shared" si="3"/>
        <v>43</v>
      </c>
      <c r="P82" s="64">
        <f t="shared" si="4"/>
        <v>5</v>
      </c>
      <c r="Q82" s="65">
        <f t="shared" si="5"/>
        <v>0.053970290931260476</v>
      </c>
      <c r="R82" s="70"/>
      <c r="S82" s="66">
        <f t="shared" si="6"/>
        <v>22.56</v>
      </c>
      <c r="U82" s="104">
        <f t="shared" si="1"/>
        <v>4.285627904682151</v>
      </c>
      <c r="V82" s="105">
        <f t="shared" si="2"/>
        <v>-2.9254229067678863</v>
      </c>
      <c r="AA82" s="123">
        <v>4.285627904682151</v>
      </c>
      <c r="AB82" s="123">
        <v>-2.9254229067678863</v>
      </c>
      <c r="AD82" s="123">
        <v>12.479830960138425</v>
      </c>
      <c r="AE82" s="123">
        <v>8.313335417833203</v>
      </c>
      <c r="AG82" s="123">
        <v>10.745261932876392</v>
      </c>
      <c r="AH82" s="123">
        <v>7.614013842225274</v>
      </c>
      <c r="AJ82" s="123">
        <v>9.178645855646591</v>
      </c>
      <c r="AK82" s="123">
        <v>6.821988196586256</v>
      </c>
      <c r="AM82" s="123">
        <v>7.783628295572685</v>
      </c>
      <c r="AN82" s="123">
        <v>5.957969384620787</v>
      </c>
      <c r="AP82" s="123">
        <v>6.561734795655857</v>
      </c>
      <c r="AQ82" s="123">
        <v>5.042659337703087</v>
      </c>
      <c r="AS82" s="123">
        <v>5.512395053474018</v>
      </c>
      <c r="AT82" s="123">
        <v>4.0965526932857745</v>
      </c>
      <c r="AV82" s="123">
        <v>4.63298468204543</v>
      </c>
      <c r="AW82" s="123">
        <v>3.139742205788514</v>
      </c>
      <c r="AY82" s="123">
        <v>3.918884118625005</v>
      </c>
      <c r="AZ82" s="123">
        <v>2.1917293935679667</v>
      </c>
      <c r="BB82" s="123">
        <v>3.363554121925235</v>
      </c>
      <c r="BC82" s="123">
        <v>1.271241880751751</v>
      </c>
      <c r="BE82" s="123">
        <v>2.958627177301558</v>
      </c>
      <c r="BF82" s="123">
        <v>0.3960588376693104</v>
      </c>
      <c r="BH82" s="123">
        <v>2.6940140136358846</v>
      </c>
      <c r="BI82" s="123">
        <v>-0.4171541412697919</v>
      </c>
      <c r="BK82" s="123">
        <v>2.558024325779403</v>
      </c>
      <c r="BL82" s="123">
        <v>-1.1529994576498068</v>
      </c>
      <c r="BN82" s="123">
        <v>2.537500693221742</v>
      </c>
      <c r="BO82" s="123">
        <v>-1.7974900455660303</v>
      </c>
      <c r="BQ82" s="123">
        <v>2.6179645898388175</v>
      </c>
      <c r="BR82" s="123">
        <v>-2.3381789344236537</v>
      </c>
      <c r="BT82" s="123">
        <v>2.783773291785953</v>
      </c>
      <c r="BU82" s="123">
        <v>-2.764274846820315</v>
      </c>
      <c r="BW82" s="123">
        <v>3.0182864114413857</v>
      </c>
      <c r="BX82" s="123">
        <v>-3.0667429462032785</v>
      </c>
      <c r="BZ82" s="123">
        <v>3.3040407153054367</v>
      </c>
      <c r="CA82" s="123">
        <v>-3.238389961071197</v>
      </c>
      <c r="CC82" s="123">
        <v>3.6229318233973693</v>
      </c>
      <c r="CD82" s="123">
        <v>-3.273933029980865</v>
      </c>
      <c r="CF82" s="123">
        <v>3.9564013373758122</v>
      </c>
      <c r="CG82" s="123">
        <v>-3.1700517337095113</v>
      </c>
      <c r="CI82" s="123">
        <v>4.285627904682151</v>
      </c>
      <c r="CJ82" s="123">
        <v>-2.9254229067678863</v>
      </c>
    </row>
    <row r="83" spans="15:88" ht="12.75">
      <c r="O83" s="63">
        <f t="shared" si="3"/>
        <v>44</v>
      </c>
      <c r="P83" s="64">
        <f t="shared" si="4"/>
        <v>5</v>
      </c>
      <c r="Q83" s="65">
        <f t="shared" si="5"/>
        <v>0.05738970139574318</v>
      </c>
      <c r="R83" s="70"/>
      <c r="S83" s="66">
        <f t="shared" si="6"/>
        <v>22.56</v>
      </c>
      <c r="U83" s="104">
        <f t="shared" si="1"/>
        <v>4.352552415148563</v>
      </c>
      <c r="V83" s="105">
        <f t="shared" si="2"/>
        <v>-2.893262255564577</v>
      </c>
      <c r="AA83" s="123">
        <v>4.352552415148563</v>
      </c>
      <c r="AB83" s="123">
        <v>-2.893262255564575</v>
      </c>
      <c r="AD83" s="123">
        <v>12.523124338069108</v>
      </c>
      <c r="AE83" s="123">
        <v>8.25301227953337</v>
      </c>
      <c r="AG83" s="123">
        <v>10.792867472759172</v>
      </c>
      <c r="AH83" s="123">
        <v>7.557032177108686</v>
      </c>
      <c r="AJ83" s="123">
        <v>9.230306583267971</v>
      </c>
      <c r="AK83" s="123">
        <v>6.768655591093749</v>
      </c>
      <c r="AM83" s="123">
        <v>7.839065346857568</v>
      </c>
      <c r="AN83" s="123">
        <v>5.908573727606962</v>
      </c>
      <c r="AP83" s="123">
        <v>6.620648921972947</v>
      </c>
      <c r="AQ83" s="123">
        <v>4.997467266415265</v>
      </c>
      <c r="AS83" s="123">
        <v>5.5744682369768395</v>
      </c>
      <c r="AT83" s="123">
        <v>4.05580815405885</v>
      </c>
      <c r="AV83" s="123">
        <v>4.69788185232939</v>
      </c>
      <c r="AW83" s="123">
        <v>3.1036651372251662</v>
      </c>
      <c r="AY83" s="123">
        <v>3.986254961433975</v>
      </c>
      <c r="AZ83" s="123">
        <v>2.160514539312358</v>
      </c>
      <c r="BB83" s="123">
        <v>3.4330349701443037</v>
      </c>
      <c r="BC83" s="123">
        <v>1.2450577382653436</v>
      </c>
      <c r="BE83" s="123">
        <v>3.0298429740283623</v>
      </c>
      <c r="BF83" s="123">
        <v>0.3750467486832947</v>
      </c>
      <c r="BH83" s="123">
        <v>2.7665803367339015</v>
      </c>
      <c r="BI83" s="123">
        <v>-0.4328807537156947</v>
      </c>
      <c r="BK83" s="123">
        <v>2.6315494629846876</v>
      </c>
      <c r="BL83" s="123">
        <v>-1.1633557014637517</v>
      </c>
      <c r="BN83" s="123">
        <v>2.6115877566016756</v>
      </c>
      <c r="BO83" s="123">
        <v>-1.8024200178506766</v>
      </c>
      <c r="BQ83" s="123">
        <v>2.6922136581890888</v>
      </c>
      <c r="BR83" s="123">
        <v>-2.337656023239441</v>
      </c>
      <c r="BT83" s="123">
        <v>2.857783569401088</v>
      </c>
      <c r="BU83" s="123">
        <v>-2.758301874836421</v>
      </c>
      <c r="BW83" s="123">
        <v>3.091658391605839</v>
      </c>
      <c r="BX83" s="123">
        <v>-3.0553521554608962</v>
      </c>
      <c r="BZ83" s="123">
        <v>3.3763783368267206</v>
      </c>
      <c r="CA83" s="123">
        <v>-3.2216428389413116</v>
      </c>
      <c r="CC83" s="123">
        <v>3.6938446085402874</v>
      </c>
      <c r="CD83" s="123">
        <v>-3.251919977256081</v>
      </c>
      <c r="CF83" s="123">
        <v>4.02550649965725</v>
      </c>
      <c r="CG83" s="123">
        <v>-3.1428915766214884</v>
      </c>
      <c r="CI83" s="123">
        <v>4.352552415148563</v>
      </c>
      <c r="CJ83" s="123">
        <v>-2.893262255564577</v>
      </c>
    </row>
    <row r="84" spans="15:88" ht="12.75">
      <c r="O84" s="63">
        <f t="shared" si="3"/>
        <v>45</v>
      </c>
      <c r="P84" s="64">
        <f t="shared" si="4"/>
        <v>5</v>
      </c>
      <c r="Q84" s="65">
        <f t="shared" si="5"/>
        <v>0.06080911186022589</v>
      </c>
      <c r="R84" s="70"/>
      <c r="S84" s="66">
        <f t="shared" si="6"/>
        <v>22.56</v>
      </c>
      <c r="U84" s="104">
        <f t="shared" si="1"/>
        <v>4.416638515478841</v>
      </c>
      <c r="V84" s="105">
        <f t="shared" si="2"/>
        <v>-2.8557633311607</v>
      </c>
      <c r="AA84" s="123">
        <v>4.416638515478841</v>
      </c>
      <c r="AB84" s="123">
        <v>-2.8557633311607002</v>
      </c>
      <c r="AD84" s="123">
        <v>12.571182004087799</v>
      </c>
      <c r="AE84" s="123">
        <v>8.196411410955</v>
      </c>
      <c r="AG84" s="123">
        <v>10.844951147607262</v>
      </c>
      <c r="AH84" s="123">
        <v>7.504112536130036</v>
      </c>
      <c r="AJ84" s="123">
        <v>9.286135119805596</v>
      </c>
      <c r="AK84" s="123">
        <v>6.719702837391251</v>
      </c>
      <c r="AM84" s="123">
        <v>7.8983373832200705</v>
      </c>
      <c r="AN84" s="123">
        <v>5.863852107640417</v>
      </c>
      <c r="AP84" s="123">
        <v>6.683044508319117</v>
      </c>
      <c r="AQ84" s="123">
        <v>4.957218187028184</v>
      </c>
      <c r="AS84" s="123">
        <v>5.639650562574857</v>
      </c>
      <c r="AT84" s="123">
        <v>4.020248879366802</v>
      </c>
      <c r="AV84" s="123">
        <v>4.765499063657684</v>
      </c>
      <c r="AW84" s="123">
        <v>3.0729876158263445</v>
      </c>
      <c r="AY84" s="123">
        <v>4.055942061482906</v>
      </c>
      <c r="AZ84" s="123">
        <v>2.1348843681509977</v>
      </c>
      <c r="BB84" s="123">
        <v>3.5044157886662575</v>
      </c>
      <c r="BC84" s="123">
        <v>1.2246132687411362</v>
      </c>
      <c r="BE84" s="123">
        <v>3.1025321981008656</v>
      </c>
      <c r="BF84" s="123">
        <v>0.3598983398319562</v>
      </c>
      <c r="BH84" s="123">
        <v>2.8401855906748175</v>
      </c>
      <c r="BI84" s="123">
        <v>-0.44265133093936404</v>
      </c>
      <c r="BK84" s="123">
        <v>2.7056734263920816</v>
      </c>
      <c r="BL84" s="123">
        <v>-1.1676957055846287</v>
      </c>
      <c r="BN84" s="123">
        <v>2.685830309085272</v>
      </c>
      <c r="BO84" s="123">
        <v>-1.8013060215712584</v>
      </c>
      <c r="BQ84" s="123">
        <v>2.7661740392159953</v>
      </c>
      <c r="BR84" s="123">
        <v>-2.3310940399001594</v>
      </c>
      <c r="BT84" s="123">
        <v>2.931062541597026</v>
      </c>
      <c r="BU84" s="123">
        <v>-2.7463273259556877</v>
      </c>
      <c r="BW84" s="123">
        <v>3.163860395834377</v>
      </c>
      <c r="BX84" s="123">
        <v>-3.0380296795301205</v>
      </c>
      <c r="BZ84" s="123">
        <v>3.44711362741341</v>
      </c>
      <c r="CA84" s="123">
        <v>-3.1990659425069743</v>
      </c>
      <c r="CC84" s="123">
        <v>3.762731357115798</v>
      </c>
      <c r="CD84" s="123">
        <v>-3.2242105301723796</v>
      </c>
      <c r="CF84" s="123">
        <v>4.09217285626297</v>
      </c>
      <c r="CG84" s="123">
        <v>-3.1101991541981007</v>
      </c>
      <c r="CI84" s="123">
        <v>4.416638515478841</v>
      </c>
      <c r="CJ84" s="123">
        <v>-2.8557633311607</v>
      </c>
    </row>
    <row r="85" spans="15:88" ht="12.75">
      <c r="O85" s="63">
        <f t="shared" si="3"/>
        <v>46</v>
      </c>
      <c r="P85" s="64">
        <f t="shared" si="4"/>
        <v>5</v>
      </c>
      <c r="Q85" s="65">
        <f t="shared" si="5"/>
        <v>0.0642285223247086</v>
      </c>
      <c r="R85" s="70"/>
      <c r="S85" s="66">
        <f t="shared" si="6"/>
        <v>22.56</v>
      </c>
      <c r="U85" s="104">
        <f t="shared" si="1"/>
        <v>4.477461300496841</v>
      </c>
      <c r="V85" s="105">
        <f t="shared" si="2"/>
        <v>-2.813174759810584</v>
      </c>
      <c r="AA85" s="123">
        <v>4.477461300496841</v>
      </c>
      <c r="AB85" s="123">
        <v>-2.8131747598105816</v>
      </c>
      <c r="AD85" s="123">
        <v>12.62368532512211</v>
      </c>
      <c r="AE85" s="123">
        <v>8.143908088513859</v>
      </c>
      <c r="AG85" s="123">
        <v>10.901167631009443</v>
      </c>
      <c r="AH85" s="123">
        <v>7.455605788342931</v>
      </c>
      <c r="AJ85" s="123">
        <v>9.345761309577817</v>
      </c>
      <c r="AK85" s="123">
        <v>6.675454503182644</v>
      </c>
      <c r="AM85" s="123">
        <v>7.961051417804665</v>
      </c>
      <c r="AN85" s="123">
        <v>5.824101039062176</v>
      </c>
      <c r="AP85" s="123">
        <v>6.7485078580039595</v>
      </c>
      <c r="AQ85" s="123">
        <v>4.922178959938675</v>
      </c>
      <c r="AS85" s="123">
        <v>5.707509856873251</v>
      </c>
      <c r="AT85" s="123">
        <v>3.9901106351526168</v>
      </c>
      <c r="AV85" s="123">
        <v>4.835387998798614</v>
      </c>
      <c r="AW85" s="123">
        <v>3.047913040419035</v>
      </c>
      <c r="AY85" s="123">
        <v>4.127483377715009</v>
      </c>
      <c r="AZ85" s="123">
        <v>2.115008813850102</v>
      </c>
      <c r="BB85" s="123">
        <v>3.5772233067020824</v>
      </c>
      <c r="BC85" s="123">
        <v>1.210044023583857</v>
      </c>
      <c r="BE85" s="123">
        <v>3.1762129037086755</v>
      </c>
      <c r="BF85" s="123">
        <v>0.3507140484534532</v>
      </c>
      <c r="BH85" s="123">
        <v>2.914341756165361</v>
      </c>
      <c r="BI85" s="123">
        <v>-0.4464010918289154</v>
      </c>
      <c r="BK85" s="123">
        <v>2.779904757548568</v>
      </c>
      <c r="BL85" s="123">
        <v>-1.165990694814608</v>
      </c>
      <c r="BN85" s="123">
        <v>2.7597361059474173</v>
      </c>
      <c r="BO85" s="123">
        <v>-1.7941554427722237</v>
      </c>
      <c r="BQ85" s="123">
        <v>2.839355359054279</v>
      </c>
      <c r="BR85" s="123">
        <v>-2.318536491822749</v>
      </c>
      <c r="BT85" s="123">
        <v>3.0031243524014375</v>
      </c>
      <c r="BU85" s="123">
        <v>-2.728430594114959</v>
      </c>
      <c r="BW85" s="123">
        <v>3.234413708693125</v>
      </c>
      <c r="BX85" s="123">
        <v>-3.0148903703000385</v>
      </c>
      <c r="BZ85" s="123">
        <v>3.5157775962710645</v>
      </c>
      <c r="CA85" s="123">
        <v>-3.1708089616402098</v>
      </c>
      <c r="CC85" s="123">
        <v>3.8291353345763666</v>
      </c>
      <c r="CD85" s="123">
        <v>-3.1909884085603273</v>
      </c>
      <c r="CF85" s="123">
        <v>4.155958394340722</v>
      </c>
      <c r="CG85" s="123">
        <v>-3.0721912245107155</v>
      </c>
      <c r="CI85" s="123">
        <v>4.477461300496841</v>
      </c>
      <c r="CJ85" s="123">
        <v>-2.813174759810584</v>
      </c>
    </row>
    <row r="86" spans="15:88" ht="12.75">
      <c r="O86" s="63">
        <f t="shared" si="3"/>
        <v>47</v>
      </c>
      <c r="P86" s="64">
        <f t="shared" si="4"/>
        <v>5</v>
      </c>
      <c r="Q86" s="65">
        <f t="shared" si="5"/>
        <v>0.06764793278919132</v>
      </c>
      <c r="R86" s="70"/>
      <c r="S86" s="66">
        <f t="shared" si="6"/>
        <v>22.56</v>
      </c>
      <c r="U86" s="104">
        <f t="shared" si="1"/>
        <v>4.534617501536681</v>
      </c>
      <c r="V86" s="105">
        <f t="shared" si="2"/>
        <v>-2.7657789132659416</v>
      </c>
      <c r="AA86" s="123">
        <v>4.534617501536681</v>
      </c>
      <c r="AB86" s="123">
        <v>-2.7657789132659403</v>
      </c>
      <c r="AD86" s="123">
        <v>12.680286192412785</v>
      </c>
      <c r="AE86" s="123">
        <v>8.095850420978563</v>
      </c>
      <c r="AG86" s="123">
        <v>10.961144195109618</v>
      </c>
      <c r="AH86" s="123">
        <v>7.4118335443322945</v>
      </c>
      <c r="AJ86" s="123">
        <v>9.408789817612826</v>
      </c>
      <c r="AK86" s="123">
        <v>6.636203964818558</v>
      </c>
      <c r="AM86" s="123">
        <v>8.026791642537933</v>
      </c>
      <c r="AN86" s="123">
        <v>5.789584080346069</v>
      </c>
      <c r="AP86" s="123">
        <v>6.816604934380134</v>
      </c>
      <c r="AQ86" s="123">
        <v>4.8925819030578435</v>
      </c>
      <c r="AS86" s="123">
        <v>5.777596197576113</v>
      </c>
      <c r="AT86" s="123">
        <v>3.9655932447149653</v>
      </c>
      <c r="AV86" s="123">
        <v>4.907085278483615</v>
      </c>
      <c r="AW86" s="123">
        <v>3.02860766104538</v>
      </c>
      <c r="AY86" s="123">
        <v>4.200404575205583</v>
      </c>
      <c r="AZ86" s="123">
        <v>2.101019655779274</v>
      </c>
      <c r="BB86" s="123">
        <v>3.6509747941259665</v>
      </c>
      <c r="BC86" s="123">
        <v>1.2014466001468969</v>
      </c>
      <c r="BE86" s="123">
        <v>3.2503965712971112</v>
      </c>
      <c r="BF86" s="123">
        <v>0.347554768453437</v>
      </c>
      <c r="BH86" s="123">
        <v>2.988557161245512</v>
      </c>
      <c r="BI86" s="123">
        <v>-0.4441051746311202</v>
      </c>
      <c r="BK86" s="123">
        <v>2.8537512861289462</v>
      </c>
      <c r="BL86" s="123">
        <v>-1.1582519737563621</v>
      </c>
      <c r="BN86" s="123">
        <v>2.8328151352280786</v>
      </c>
      <c r="BO86" s="123">
        <v>-1.7810156913900186</v>
      </c>
      <c r="BQ86" s="123">
        <v>2.9112724091885864</v>
      </c>
      <c r="BR86" s="123">
        <v>-2.300066638359078</v>
      </c>
      <c r="BT86" s="123">
        <v>3.0734912158942063</v>
      </c>
      <c r="BU86" s="123">
        <v>-2.704730338648401</v>
      </c>
      <c r="BW86" s="123">
        <v>3.302850545940678</v>
      </c>
      <c r="BX86" s="123">
        <v>-2.986087646565261</v>
      </c>
      <c r="BZ86" s="123">
        <v>3.5819149859315</v>
      </c>
      <c r="CA86" s="123">
        <v>-3.1370592464429854</v>
      </c>
      <c r="CC86" s="123">
        <v>3.8926162677021514</v>
      </c>
      <c r="CD86" s="123">
        <v>-3.152473882515346</v>
      </c>
      <c r="CF86" s="123">
        <v>4.216440201509309</v>
      </c>
      <c r="CG86" s="123">
        <v>-3.0291197886324936</v>
      </c>
      <c r="CI86" s="123">
        <v>4.534617501536681</v>
      </c>
      <c r="CJ86" s="123">
        <v>-2.7657789132659416</v>
      </c>
    </row>
    <row r="87" spans="15:88" ht="12.75">
      <c r="O87" s="63">
        <f t="shared" si="3"/>
        <v>48</v>
      </c>
      <c r="P87" s="64">
        <f t="shared" si="4"/>
        <v>5</v>
      </c>
      <c r="Q87" s="65">
        <f t="shared" si="5"/>
        <v>0.07106734325367403</v>
      </c>
      <c r="R87" s="70"/>
      <c r="S87" s="66">
        <f t="shared" si="6"/>
        <v>22.56</v>
      </c>
      <c r="U87" s="104">
        <f t="shared" si="1"/>
        <v>4.587728160204183</v>
      </c>
      <c r="V87" s="105">
        <f t="shared" si="2"/>
        <v>-2.7138900365880416</v>
      </c>
      <c r="AA87" s="123">
        <v>4.587728160204183</v>
      </c>
      <c r="AB87" s="123">
        <v>-2.7138900365880416</v>
      </c>
      <c r="AD87" s="123">
        <v>12.740609329552575</v>
      </c>
      <c r="AE87" s="123">
        <v>8.052557041431522</v>
      </c>
      <c r="AG87" s="123">
        <v>11.024483181875832</v>
      </c>
      <c r="AH87" s="123">
        <v>7.373086023864266</v>
      </c>
      <c r="AJ87" s="123">
        <v>9.474802750807893</v>
      </c>
      <c r="AK87" s="123">
        <v>6.6022114621455525</v>
      </c>
      <c r="AM87" s="123">
        <v>8.095122185029041</v>
      </c>
      <c r="AN87" s="123">
        <v>5.7605300866470746</v>
      </c>
      <c r="AP87" s="123">
        <v>6.886884238603377</v>
      </c>
      <c r="AQ87" s="123">
        <v>4.868623251491302</v>
      </c>
      <c r="AS87" s="123">
        <v>5.849444896571853</v>
      </c>
      <c r="AT87" s="123">
        <v>3.9468592638350324</v>
      </c>
      <c r="AV87" s="123">
        <v>4.980115533715406</v>
      </c>
      <c r="AW87" s="123">
        <v>3.0151994766877004</v>
      </c>
      <c r="AY87" s="123">
        <v>4.274222170108601</v>
      </c>
      <c r="AZ87" s="123">
        <v>2.0930096451847775</v>
      </c>
      <c r="BB87" s="123">
        <v>3.725181262083959</v>
      </c>
      <c r="BC87" s="123">
        <v>1.1988780012701903</v>
      </c>
      <c r="BE87" s="123">
        <v>3.3245913465610837</v>
      </c>
      <c r="BF87" s="123">
        <v>0.3504414465647785</v>
      </c>
      <c r="BH87" s="123">
        <v>3.0623397411835143</v>
      </c>
      <c r="BI87" s="123">
        <v>-0.43577880179041406</v>
      </c>
      <c r="BK87" s="123">
        <v>2.926723393135144</v>
      </c>
      <c r="BL87" s="123">
        <v>-1.1445308518610502</v>
      </c>
      <c r="BN87" s="123">
        <v>2.904582866621171</v>
      </c>
      <c r="BO87" s="123">
        <v>-1.761973886914626</v>
      </c>
      <c r="BQ87" s="123">
        <v>2.9814483634944127</v>
      </c>
      <c r="BR87" s="123">
        <v>-2.275806938767848</v>
      </c>
      <c r="BT87" s="123">
        <v>3.1416965840349134</v>
      </c>
      <c r="BU87" s="123">
        <v>-2.6753836975496212</v>
      </c>
      <c r="BW87" s="123">
        <v>3.3687171560422167</v>
      </c>
      <c r="BX87" s="123">
        <v>-2.951812476825024</v>
      </c>
      <c r="BZ87" s="123">
        <v>3.6450872907116043</v>
      </c>
      <c r="CA87" s="123">
        <v>-3.0980405650741907</v>
      </c>
      <c r="CC87" s="123">
        <v>3.9527532637109024</v>
      </c>
      <c r="CD87" s="123">
        <v>-3.108922311957746</v>
      </c>
      <c r="CF87" s="123">
        <v>4.273217269862244</v>
      </c>
      <c r="CG87" s="123">
        <v>-2.9812704198149595</v>
      </c>
      <c r="CI87" s="123">
        <v>4.587728160204183</v>
      </c>
      <c r="CJ87" s="123">
        <v>-2.7138900365880416</v>
      </c>
    </row>
    <row r="88" spans="15:88" ht="12.75">
      <c r="O88" s="63">
        <f t="shared" si="3"/>
        <v>49</v>
      </c>
      <c r="P88" s="64">
        <f t="shared" si="4"/>
        <v>5</v>
      </c>
      <c r="Q88" s="65">
        <f t="shared" si="5"/>
        <v>0.07448675371815675</v>
      </c>
      <c r="R88" s="70"/>
      <c r="S88" s="66">
        <f t="shared" si="6"/>
        <v>22.56</v>
      </c>
      <c r="U88" s="104">
        <f t="shared" si="1"/>
        <v>4.636441140955755</v>
      </c>
      <c r="V88" s="105">
        <f t="shared" si="2"/>
        <v>-2.65785216463267</v>
      </c>
      <c r="AA88" s="123">
        <v>4.636441140955755</v>
      </c>
      <c r="AB88" s="123">
        <v>-2.6578521646326676</v>
      </c>
      <c r="AD88" s="123">
        <v>12.804254780652764</v>
      </c>
      <c r="AE88" s="123">
        <v>8.014314994660422</v>
      </c>
      <c r="AG88" s="123">
        <v>11.090764639661923</v>
      </c>
      <c r="AH88" s="123">
        <v>7.339620131664292</v>
      </c>
      <c r="AJ88" s="123">
        <v>9.543362428654095</v>
      </c>
      <c r="AK88" s="123">
        <v>6.573702373057783</v>
      </c>
      <c r="AM88" s="123">
        <v>8.165589998501169</v>
      </c>
      <c r="AN88" s="123">
        <v>5.737131692440476</v>
      </c>
      <c r="AP88" s="123">
        <v>6.958879803170804</v>
      </c>
      <c r="AQ88" s="123">
        <v>4.850461856456581</v>
      </c>
      <c r="AS88" s="123">
        <v>5.922579580919294</v>
      </c>
      <c r="AT88" s="123">
        <v>3.934032902995343</v>
      </c>
      <c r="AV88" s="123">
        <v>5.053994557570746</v>
      </c>
      <c r="AW88" s="123">
        <v>3.0077773866066253</v>
      </c>
      <c r="AY88" s="123">
        <v>4.3484467352627405</v>
      </c>
      <c r="AZ88" s="123">
        <v>2.091031890228051</v>
      </c>
      <c r="BB88" s="123">
        <v>3.799350705099423</v>
      </c>
      <c r="BC88" s="123">
        <v>1.2023552573386795</v>
      </c>
      <c r="BE88" s="123">
        <v>3.3983053015491347</v>
      </c>
      <c r="BF88" s="123">
        <v>0.3593549434660752</v>
      </c>
      <c r="BH88" s="123">
        <v>3.1352003009750913</v>
      </c>
      <c r="BI88" s="123">
        <v>-0.42147717902068527</v>
      </c>
      <c r="BK88" s="123">
        <v>2.9983372571796636</v>
      </c>
      <c r="BL88" s="123">
        <v>-1.1249183032351566</v>
      </c>
      <c r="BN88" s="123">
        <v>2.9745634640188294</v>
      </c>
      <c r="BO88" s="123">
        <v>-1.73715628076785</v>
      </c>
      <c r="BQ88" s="123">
        <v>3.0494179397019385</v>
      </c>
      <c r="BR88" s="123">
        <v>-2.245918240282316</v>
      </c>
      <c r="BT88" s="123">
        <v>3.207288239980678</v>
      </c>
      <c r="BU88" s="123">
        <v>-2.6405852456116086</v>
      </c>
      <c r="BW88" s="123">
        <v>3.431576828643654</v>
      </c>
      <c r="BX88" s="123">
        <v>-2.9122921131193364</v>
      </c>
      <c r="BZ88" s="123">
        <v>3.704875664104072</v>
      </c>
      <c r="CA88" s="123">
        <v>-3.054011620116666</v>
      </c>
      <c r="CC88" s="123">
        <v>4.009147600871227</v>
      </c>
      <c r="CD88" s="123">
        <v>-3.060622453539343</v>
      </c>
      <c r="CF88" s="123">
        <v>4.325913154739839</v>
      </c>
      <c r="CG88" s="123">
        <v>-2.9289603700734737</v>
      </c>
      <c r="CI88" s="123">
        <v>4.636441140955755</v>
      </c>
      <c r="CJ88" s="123">
        <v>-2.65785216463267</v>
      </c>
    </row>
    <row r="89" spans="15:88" ht="12.75">
      <c r="O89" s="63">
        <f t="shared" si="3"/>
        <v>50</v>
      </c>
      <c r="P89" s="64">
        <f t="shared" si="4"/>
        <v>5</v>
      </c>
      <c r="Q89" s="65">
        <f t="shared" si="5"/>
        <v>0.07790616418263945</v>
      </c>
      <c r="R89" s="70"/>
      <c r="S89" s="66">
        <f t="shared" si="6"/>
        <v>22.56</v>
      </c>
      <c r="U89" s="104">
        <f t="shared" si="1"/>
        <v>4.680433465835803</v>
      </c>
      <c r="V89" s="105">
        <f t="shared" si="2"/>
        <v>-2.598036841022091</v>
      </c>
      <c r="AA89" s="123">
        <v>4.680433465835803</v>
      </c>
      <c r="AB89" s="123">
        <v>-2.598036841022089</v>
      </c>
      <c r="AD89" s="123">
        <v>12.870800562140147</v>
      </c>
      <c r="AE89" s="123">
        <v>7.981377833987056</v>
      </c>
      <c r="AG89" s="123">
        <v>11.1595491075809</v>
      </c>
      <c r="AH89" s="123">
        <v>7.311657754081308</v>
      </c>
      <c r="AJ89" s="123">
        <v>9.614014285155982</v>
      </c>
      <c r="AK89" s="123">
        <v>6.5508657191910995</v>
      </c>
      <c r="AM89" s="123">
        <v>8.237727865592964</v>
      </c>
      <c r="AN89" s="123">
        <v>5.71954403431223</v>
      </c>
      <c r="AP89" s="123">
        <v>7.032114281389665</v>
      </c>
      <c r="AQ89" s="123">
        <v>4.838218132064016</v>
      </c>
      <c r="AS89" s="123">
        <v>5.996515351306815</v>
      </c>
      <c r="AT89" s="123">
        <v>3.9271992038365107</v>
      </c>
      <c r="AV89" s="123">
        <v>5.128232515600631</v>
      </c>
      <c r="AW89" s="123">
        <v>3.006390600919128</v>
      </c>
      <c r="AY89" s="123">
        <v>4.4225861452029065</v>
      </c>
      <c r="AZ89" s="123">
        <v>2.095099503866733</v>
      </c>
      <c r="BB89" s="123">
        <v>3.87299136317937</v>
      </c>
      <c r="BC89" s="123">
        <v>1.2118553133670518</v>
      </c>
      <c r="BE89" s="123">
        <v>3.471049696255754</v>
      </c>
      <c r="BF89" s="123">
        <v>0.37423616067964227</v>
      </c>
      <c r="BH89" s="123">
        <v>3.206655758815727</v>
      </c>
      <c r="BI89" s="123">
        <v>-0.4012951292790219</v>
      </c>
      <c r="BK89" s="123">
        <v>3.0681180623295727</v>
      </c>
      <c r="BL89" s="123">
        <v>-1.0995443634618325</v>
      </c>
      <c r="BN89" s="123">
        <v>3.0422929404112313</v>
      </c>
      <c r="BO89" s="123">
        <v>-1.7067274192281672</v>
      </c>
      <c r="BQ89" s="123">
        <v>3.1147304843215293</v>
      </c>
      <c r="BR89" s="123">
        <v>-2.2105987116571497</v>
      </c>
      <c r="BT89" s="123">
        <v>3.2698312963849556</v>
      </c>
      <c r="BU89" s="123">
        <v>-2.60056570435235</v>
      </c>
      <c r="BW89" s="123">
        <v>3.491012790058943</v>
      </c>
      <c r="BX89" s="123">
        <v>-2.8677885842971143</v>
      </c>
      <c r="BZ89" s="123">
        <v>3.7608836958234177</v>
      </c>
      <c r="CA89" s="123">
        <v>-3.005264333321248</v>
      </c>
      <c r="CC89" s="123">
        <v>4.0614253721168305</v>
      </c>
      <c r="CD89" s="123">
        <v>-3.007894546122285</v>
      </c>
      <c r="CF89" s="123">
        <v>4.374178470641484</v>
      </c>
      <c r="CG89" s="123">
        <v>-2.8725364667353985</v>
      </c>
      <c r="CI89" s="123">
        <v>4.680433465835803</v>
      </c>
      <c r="CJ89" s="123">
        <v>-2.598036841022091</v>
      </c>
    </row>
    <row r="90" spans="15:88" ht="12.75">
      <c r="O90" s="63">
        <f t="shared" si="3"/>
        <v>51</v>
      </c>
      <c r="P90" s="64">
        <f t="shared" si="4"/>
        <v>0</v>
      </c>
      <c r="Q90" s="65">
        <f t="shared" si="5"/>
        <v>0</v>
      </c>
      <c r="R90" s="70"/>
      <c r="S90" s="66">
        <f t="shared" si="6"/>
        <v>0</v>
      </c>
      <c r="U90" s="104">
        <f t="shared" si="1"/>
        <v>4.719413455892795</v>
      </c>
      <c r="V90" s="105">
        <f t="shared" si="2"/>
        <v>-2.5348406547277675</v>
      </c>
      <c r="AA90" s="123">
        <v>4.719413455892795</v>
      </c>
      <c r="AB90" s="123">
        <v>-2.5348406547277658</v>
      </c>
      <c r="AD90" s="123">
        <v>12.939805460602475</v>
      </c>
      <c r="AE90" s="123">
        <v>7.953963940152098</v>
      </c>
      <c r="AG90" s="123">
        <v>11.230380529228851</v>
      </c>
      <c r="AH90" s="123">
        <v>7.289384287931652</v>
      </c>
      <c r="AJ90" s="123">
        <v>9.686289882705752</v>
      </c>
      <c r="AK90" s="123">
        <v>6.533852912667383</v>
      </c>
      <c r="AM90" s="123">
        <v>8.311057496114117</v>
      </c>
      <c r="AN90" s="123">
        <v>5.707883722368672</v>
      </c>
      <c r="AP90" s="123">
        <v>7.106102112292653</v>
      </c>
      <c r="AQ90" s="123">
        <v>4.831973256944279</v>
      </c>
      <c r="AS90" s="123">
        <v>6.07076199704321</v>
      </c>
      <c r="AT90" s="123">
        <v>3.9264034753121053</v>
      </c>
      <c r="AV90" s="123">
        <v>5.202337193542203</v>
      </c>
      <c r="AW90" s="123">
        <v>3.0110483143244253</v>
      </c>
      <c r="AY90" s="123">
        <v>4.4961488390621245</v>
      </c>
      <c r="AZ90" s="123">
        <v>2.105185516912789</v>
      </c>
      <c r="BB90" s="123">
        <v>3.9456149822931827</v>
      </c>
      <c r="BC90" s="123">
        <v>1.2273151818594337</v>
      </c>
      <c r="BE90" s="123">
        <v>3.5423422190769145</v>
      </c>
      <c r="BF90" s="123">
        <v>0.3949864324076082</v>
      </c>
      <c r="BH90" s="123">
        <v>3.276232349041047</v>
      </c>
      <c r="BI90" s="123">
        <v>-0.3753664640683332</v>
      </c>
      <c r="BK90" s="123">
        <v>3.1356031462423255</v>
      </c>
      <c r="BL90" s="123">
        <v>-1.068577267435907</v>
      </c>
      <c r="BN90" s="123">
        <v>3.1073222342242035</v>
      </c>
      <c r="BO90" s="123">
        <v>-1.670889052452098</v>
      </c>
      <c r="BQ90" s="123">
        <v>3.1769529605771485</v>
      </c>
      <c r="BR90" s="123">
        <v>-2.170082529265309</v>
      </c>
      <c r="BT90" s="123">
        <v>3.3289110787978857</v>
      </c>
      <c r="BU90" s="123">
        <v>-2.555590412279583</v>
      </c>
      <c r="BW90" s="123">
        <v>3.5466309665728124</v>
      </c>
      <c r="BX90" s="123">
        <v>-2.818596958706349</v>
      </c>
      <c r="BZ90" s="123">
        <v>3.812740040094808</v>
      </c>
      <c r="CA90" s="123">
        <v>-2.9521219101002756</v>
      </c>
      <c r="CC90" s="123">
        <v>4.1092399641339865</v>
      </c>
      <c r="CD90" s="123">
        <v>-2.9510881875237707</v>
      </c>
      <c r="CF90" s="123">
        <v>4.4176932077296485</v>
      </c>
      <c r="CG90" s="123">
        <v>-2.8123728128974057</v>
      </c>
      <c r="CI90" s="123">
        <v>4.719413455892795</v>
      </c>
      <c r="CJ90" s="123">
        <v>-2.5348406547277675</v>
      </c>
    </row>
    <row r="91" spans="15:88" ht="12.75">
      <c r="O91" s="63">
        <f t="shared" si="3"/>
        <v>52</v>
      </c>
      <c r="P91" s="64">
        <f t="shared" si="4"/>
        <v>0</v>
      </c>
      <c r="Q91" s="65">
        <f t="shared" si="5"/>
        <v>0</v>
      </c>
      <c r="R91" s="70"/>
      <c r="S91" s="66">
        <f t="shared" si="6"/>
        <v>0</v>
      </c>
      <c r="U91" s="104">
        <f t="shared" si="1"/>
        <v>4.753122665075933</v>
      </c>
      <c r="V91" s="105">
        <f t="shared" si="2"/>
        <v>-2.4686826105967845</v>
      </c>
      <c r="AA91" s="123">
        <v>4.753122665075933</v>
      </c>
      <c r="AB91" s="123">
        <v>-2.4686826105967814</v>
      </c>
      <c r="AD91" s="123">
        <v>13.010811958132036</v>
      </c>
      <c r="AE91" s="123">
        <v>7.932255073401988</v>
      </c>
      <c r="AG91" s="123">
        <v>11.302789276440908</v>
      </c>
      <c r="AH91" s="123">
        <v>7.272947411276691</v>
      </c>
      <c r="AJ91" s="123">
        <v>9.759710017929361</v>
      </c>
      <c r="AK91" s="123">
        <v>6.522776752198295</v>
      </c>
      <c r="AM91" s="123">
        <v>8.385092698216274</v>
      </c>
      <c r="AN91" s="123">
        <v>5.702228067085484</v>
      </c>
      <c r="AP91" s="123">
        <v>7.180352740015692</v>
      </c>
      <c r="AQ91" s="123">
        <v>4.831768636015893</v>
      </c>
      <c r="AS91" s="123">
        <v>6.14482724626418</v>
      </c>
      <c r="AT91" s="123">
        <v>3.931650993280185</v>
      </c>
      <c r="AV91" s="123">
        <v>5.275817260809395</v>
      </c>
      <c r="AW91" s="123">
        <v>3.0217196451410815</v>
      </c>
      <c r="AY91" s="123">
        <v>4.568647079729985</v>
      </c>
      <c r="AZ91" s="123">
        <v>2.121223056844292</v>
      </c>
      <c r="BB91" s="123">
        <v>4.016740051606021</v>
      </c>
      <c r="BC91" s="123">
        <v>1.2486323604305753</v>
      </c>
      <c r="BE91" s="123">
        <v>3.6117101846438526</v>
      </c>
      <c r="BF91" s="123">
        <v>0.42146817970823003</v>
      </c>
      <c r="BH91" s="123">
        <v>3.3434687632991125</v>
      </c>
      <c r="BI91" s="123">
        <v>-0.3438630962371376</v>
      </c>
      <c r="BK91" s="123">
        <v>3.200345067720538</v>
      </c>
      <c r="BL91" s="123">
        <v>-1.0322223339289045</v>
      </c>
      <c r="BN91" s="123">
        <v>3.169220186697892</v>
      </c>
      <c r="BO91" s="123">
        <v>-1.6298787968255524</v>
      </c>
      <c r="BQ91" s="123">
        <v>3.235672819537008</v>
      </c>
      <c r="BR91" s="123">
        <v>-2.12463832445629</v>
      </c>
      <c r="BT91" s="123">
        <v>3.3841358750506303</v>
      </c>
      <c r="BU91" s="123">
        <v>-2.5059575656371336</v>
      </c>
      <c r="BW91" s="123">
        <v>3.598062597237618</v>
      </c>
      <c r="BX91" s="123">
        <v>-2.7650433878249543</v>
      </c>
      <c r="BZ91" s="123">
        <v>3.860100877759589</v>
      </c>
      <c r="CA91" s="123">
        <v>-2.8949366966034282</v>
      </c>
      <c r="CC91" s="123">
        <v>4.152274355485302</v>
      </c>
      <c r="CD91" s="123">
        <v>-2.890580016604369</v>
      </c>
      <c r="CF91" s="123">
        <v>4.456168853566654</v>
      </c>
      <c r="CG91" s="123">
        <v>-2.748868307038252</v>
      </c>
      <c r="CI91" s="123">
        <v>4.753122665075933</v>
      </c>
      <c r="CJ91" s="123">
        <v>-2.4686826105967845</v>
      </c>
    </row>
    <row r="92" spans="15:88" ht="12.75">
      <c r="O92" s="63">
        <f t="shared" si="3"/>
        <v>53</v>
      </c>
      <c r="P92" s="64">
        <f t="shared" si="4"/>
        <v>0</v>
      </c>
      <c r="Q92" s="65">
        <f t="shared" si="5"/>
        <v>0</v>
      </c>
      <c r="R92" s="70"/>
      <c r="S92" s="66">
        <f t="shared" si="6"/>
        <v>0</v>
      </c>
      <c r="U92" s="104">
        <f t="shared" si="1"/>
        <v>4.781337593790273</v>
      </c>
      <c r="V92" s="105">
        <f t="shared" si="2"/>
        <v>-2.4000013512560066</v>
      </c>
      <c r="AA92" s="123">
        <v>4.781337593790273</v>
      </c>
      <c r="AB92" s="123">
        <v>-2.400001351256007</v>
      </c>
      <c r="AD92" s="123">
        <v>13.083349265771723</v>
      </c>
      <c r="AE92" s="123">
        <v>7.916395168377816</v>
      </c>
      <c r="AG92" s="123">
        <v>11.37629526303099</v>
      </c>
      <c r="AH92" s="123">
        <v>7.262456104284267</v>
      </c>
      <c r="AJ92" s="123">
        <v>9.833787898912043</v>
      </c>
      <c r="AK92" s="123">
        <v>6.517710675204603</v>
      </c>
      <c r="AM92" s="123">
        <v>8.45934260195373</v>
      </c>
      <c r="AN92" s="123">
        <v>5.702614566721897</v>
      </c>
      <c r="AP92" s="123">
        <v>7.254373866293038</v>
      </c>
      <c r="AQ92" s="123">
        <v>4.837605625961372</v>
      </c>
      <c r="AS92" s="123">
        <v>6.218220029804904</v>
      </c>
      <c r="AT92" s="123">
        <v>3.9429069655231737</v>
      </c>
      <c r="AV92" s="123">
        <v>5.348185528124597</v>
      </c>
      <c r="AW92" s="123">
        <v>3.038333840059457</v>
      </c>
      <c r="AY92" s="123">
        <v>4.639600187658791</v>
      </c>
      <c r="AZ92" s="123">
        <v>2.1431057911851767</v>
      </c>
      <c r="BB92" s="123">
        <v>4.085894996003331</v>
      </c>
      <c r="BC92" s="123">
        <v>1.2756655114195952</v>
      </c>
      <c r="BE92" s="123">
        <v>3.678693667832775</v>
      </c>
      <c r="BF92" s="123">
        <v>0.4535058226750537</v>
      </c>
      <c r="BH92" s="123">
        <v>3.4079192091279706</v>
      </c>
      <c r="BI92" s="123">
        <v>-0.30699390015895167</v>
      </c>
      <c r="BK92" s="123">
        <v>3.2619145733472106</v>
      </c>
      <c r="BL92" s="123">
        <v>-0.9907206042796743</v>
      </c>
      <c r="BN92" s="123">
        <v>3.2275764005657637</v>
      </c>
      <c r="BO92" s="123">
        <v>-1.58396855951406</v>
      </c>
      <c r="BQ92" s="123">
        <v>3.290500735405253</v>
      </c>
      <c r="BR92" s="123">
        <v>-2.074567402470224</v>
      </c>
      <c r="BT92" s="123">
        <v>3.43513953239465</v>
      </c>
      <c r="BU92" s="123">
        <v>-2.4519962412971608</v>
      </c>
      <c r="BW92" s="123">
        <v>3.644966678840899</v>
      </c>
      <c r="BX92" s="123">
        <v>-2.7074829438035315</v>
      </c>
      <c r="BZ92" s="123">
        <v>3.902652195873202</v>
      </c>
      <c r="CA92" s="123">
        <v>-2.83408784358396</v>
      </c>
      <c r="CC92" s="123">
        <v>4.190243218532759</v>
      </c>
      <c r="CD92" s="123">
        <v>-2.8267712160681255</v>
      </c>
      <c r="CF92" s="123">
        <v>4.48935030601667</v>
      </c>
      <c r="CG92" s="123">
        <v>-2.682443998232683</v>
      </c>
      <c r="CI92" s="123">
        <v>4.781337593790273</v>
      </c>
      <c r="CJ92" s="123">
        <v>-2.4000013512560066</v>
      </c>
    </row>
    <row r="93" spans="15:88" ht="12.75">
      <c r="O93" s="63">
        <f t="shared" si="3"/>
        <v>54</v>
      </c>
      <c r="P93" s="64">
        <f t="shared" si="4"/>
        <v>0</v>
      </c>
      <c r="Q93" s="65">
        <f t="shared" si="5"/>
        <v>0</v>
      </c>
      <c r="R93" s="70"/>
      <c r="S93" s="66">
        <f t="shared" si="6"/>
        <v>0</v>
      </c>
      <c r="U93" s="104">
        <f t="shared" si="1"/>
        <v>6.528395242238885</v>
      </c>
      <c r="V93" s="105">
        <f t="shared" si="2"/>
        <v>2.3999999999999972</v>
      </c>
      <c r="AA93" s="123">
        <v>6.528395242238885</v>
      </c>
      <c r="AB93" s="123">
        <v>2.4</v>
      </c>
      <c r="AD93" s="123">
        <v>18.113801187889884</v>
      </c>
      <c r="AE93" s="123">
        <v>7.029390738670754</v>
      </c>
      <c r="AG93" s="123">
        <v>16.45829514734017</v>
      </c>
      <c r="AH93" s="123">
        <v>6.747188625256415</v>
      </c>
      <c r="AJ93" s="123">
        <v>14.939903162430408</v>
      </c>
      <c r="AK93" s="123">
        <v>6.3769615553955195</v>
      </c>
      <c r="AM93" s="123">
        <v>13.562010487131094</v>
      </c>
      <c r="AN93" s="123">
        <v>5.9371435684292475</v>
      </c>
      <c r="AP93" s="123">
        <v>12.326050224491954</v>
      </c>
      <c r="AQ93" s="123">
        <v>5.446146764051845</v>
      </c>
      <c r="AS93" s="123">
        <v>11.231528004331045</v>
      </c>
      <c r="AT93" s="123">
        <v>4.922175341207206</v>
      </c>
      <c r="AV93" s="123">
        <v>10.276063334216948</v>
      </c>
      <c r="AW93" s="123">
        <v>4.383043372741026</v>
      </c>
      <c r="AY93" s="123">
        <v>9.455447191724785</v>
      </c>
      <c r="AZ93" s="123">
        <v>3.8459977526703626</v>
      </c>
      <c r="BB93" s="123">
        <v>8.763715305564737</v>
      </c>
      <c r="BC93" s="123">
        <v>3.3275477084565233</v>
      </c>
      <c r="BE93" s="123">
        <v>8.193236457085295</v>
      </c>
      <c r="BF93" s="123">
        <v>2.843302216318316</v>
      </c>
      <c r="BH93" s="123">
        <v>7.734815022638595</v>
      </c>
      <c r="BI93" s="123">
        <v>2.407816593795735</v>
      </c>
      <c r="BK93" s="123">
        <v>7.3778068721234105</v>
      </c>
      <c r="BL93" s="123">
        <v>2.034449470928829</v>
      </c>
      <c r="BN93" s="123">
        <v>7.110247640412176</v>
      </c>
      <c r="BO93" s="123">
        <v>1.735231260070743</v>
      </c>
      <c r="BQ93" s="123">
        <v>6.918992296998185</v>
      </c>
      <c r="BR93" s="123">
        <v>1.520745155084564</v>
      </c>
      <c r="BT93" s="123">
        <v>6.789864855693119</v>
      </c>
      <c r="BU93" s="123">
        <v>1.4000215941083618</v>
      </c>
      <c r="BW93" s="123">
        <v>6.707816991135797</v>
      </c>
      <c r="BX93" s="123">
        <v>1.3804470168901823</v>
      </c>
      <c r="BZ93" s="123">
        <v>6.6570942627556935</v>
      </c>
      <c r="CA93" s="123">
        <v>1.4676876386152622</v>
      </c>
      <c r="CC93" s="123">
        <v>6.621408590123156</v>
      </c>
      <c r="CD93" s="123">
        <v>1.6656288479335175</v>
      </c>
      <c r="CF93" s="123">
        <v>6.5841155767036055</v>
      </c>
      <c r="CG93" s="123">
        <v>1.976330718340995</v>
      </c>
      <c r="CI93" s="123">
        <v>6.528395242238885</v>
      </c>
      <c r="CJ93" s="123">
        <v>2.4</v>
      </c>
    </row>
    <row r="94" spans="15:88" ht="12.75">
      <c r="O94" s="63">
        <f t="shared" si="3"/>
        <v>55</v>
      </c>
      <c r="P94" s="64">
        <f t="shared" si="4"/>
        <v>0</v>
      </c>
      <c r="Q94" s="65">
        <f t="shared" si="5"/>
        <v>0</v>
      </c>
      <c r="R94" s="70"/>
      <c r="S94" s="66">
        <f t="shared" si="6"/>
        <v>0</v>
      </c>
      <c r="U94" s="104">
        <f t="shared" si="1"/>
        <v>8.551249237761114</v>
      </c>
      <c r="V94" s="105">
        <f t="shared" si="2"/>
        <v>2.3999999999999972</v>
      </c>
      <c r="AA94" s="123">
        <v>8.551249237761114</v>
      </c>
      <c r="AB94" s="123">
        <v>2.4</v>
      </c>
      <c r="AD94" s="123">
        <v>18.46506609789859</v>
      </c>
      <c r="AE94" s="123">
        <v>5.037268440668738</v>
      </c>
      <c r="AG94" s="123">
        <v>16.954876445845656</v>
      </c>
      <c r="AH94" s="123">
        <v>4.7862334240407325</v>
      </c>
      <c r="AJ94" s="123">
        <v>15.579120308702926</v>
      </c>
      <c r="AK94" s="123">
        <v>4.457758666925555</v>
      </c>
      <c r="AM94" s="123">
        <v>14.340412993605174</v>
      </c>
      <c r="AN94" s="123">
        <v>4.0700528301106385</v>
      </c>
      <c r="AP94" s="123">
        <v>13.239436282462709</v>
      </c>
      <c r="AQ94" s="123">
        <v>3.64124671244098</v>
      </c>
      <c r="AS94" s="123">
        <v>12.27496716527424</v>
      </c>
      <c r="AT94" s="123">
        <v>3.1892088081747887</v>
      </c>
      <c r="AV94" s="123">
        <v>11.443923124299314</v>
      </c>
      <c r="AW94" s="123">
        <v>2.731364893766076</v>
      </c>
      <c r="AY94" s="123">
        <v>10.741423515839687</v>
      </c>
      <c r="AZ94" s="123">
        <v>2.2845230711541427</v>
      </c>
      <c r="BB94" s="123">
        <v>10.160866476772576</v>
      </c>
      <c r="BC94" s="123">
        <v>1.8647056486316012</v>
      </c>
      <c r="BE94" s="123">
        <v>9.694020667768033</v>
      </c>
      <c r="BF94" s="123">
        <v>1.4869891845422303</v>
      </c>
      <c r="BH94" s="123">
        <v>9.331131055099537</v>
      </c>
      <c r="BI94" s="123">
        <v>1.1653539538308935</v>
      </c>
      <c r="BK94" s="123">
        <v>9.061037828876799</v>
      </c>
      <c r="BL94" s="123">
        <v>0.9125440232964004</v>
      </c>
      <c r="BN94" s="123">
        <v>8.871307458106985</v>
      </c>
      <c r="BO94" s="123">
        <v>0.7399390388105922</v>
      </c>
      <c r="BQ94" s="123">
        <v>8.748374792894419</v>
      </c>
      <c r="BR94" s="123">
        <v>0.6574387373459296</v>
      </c>
      <c r="BT94" s="123">
        <v>8.67769504193823</v>
      </c>
      <c r="BU94" s="123">
        <v>0.6733610990338073</v>
      </c>
      <c r="BW94" s="123">
        <v>8.643904379847312</v>
      </c>
      <c r="BX94" s="123">
        <v>0.7943549503405003</v>
      </c>
      <c r="BZ94" s="123">
        <v>8.63098787416974</v>
      </c>
      <c r="CA94" s="123">
        <v>1.0253277195232813</v>
      </c>
      <c r="CC94" s="123">
        <v>8.622453366875483</v>
      </c>
      <c r="CD94" s="123">
        <v>1.369388930581922</v>
      </c>
      <c r="CF94" s="123">
        <v>8.601509899719384</v>
      </c>
      <c r="CG94" s="123">
        <v>1.8278099027495167</v>
      </c>
      <c r="CI94" s="123">
        <v>8.551249237761114</v>
      </c>
      <c r="CJ94" s="123">
        <v>2.4</v>
      </c>
    </row>
    <row r="95" spans="15:88" ht="12.75">
      <c r="O95" s="63">
        <f t="shared" si="3"/>
        <v>56</v>
      </c>
      <c r="P95" s="64">
        <f t="shared" si="4"/>
        <v>0</v>
      </c>
      <c r="Q95" s="65">
        <f t="shared" si="5"/>
        <v>0</v>
      </c>
      <c r="R95" s="70"/>
      <c r="S95" s="66">
        <f t="shared" si="6"/>
        <v>0</v>
      </c>
      <c r="U95" s="104">
        <f t="shared" si="1"/>
        <v>10.298306886209726</v>
      </c>
      <c r="V95" s="105">
        <f t="shared" si="2"/>
        <v>-2.4000013512560066</v>
      </c>
      <c r="AA95" s="123">
        <v>10.298306886209726</v>
      </c>
      <c r="AB95" s="123">
        <v>-2.400001351256007</v>
      </c>
      <c r="AD95" s="123">
        <v>14.041360929644775</v>
      </c>
      <c r="AE95" s="123">
        <v>2.4832410360728603</v>
      </c>
      <c r="AG95" s="123">
        <v>12.730631157321408</v>
      </c>
      <c r="AH95" s="123">
        <v>1.9143046050337262</v>
      </c>
      <c r="AJ95" s="123">
        <v>11.577137332425185</v>
      </c>
      <c r="AK95" s="123">
        <v>1.2834310756638367</v>
      </c>
      <c r="AM95" s="123">
        <v>10.582294992420824</v>
      </c>
      <c r="AN95" s="123">
        <v>0.6104614542056184</v>
      </c>
      <c r="AP95" s="123">
        <v>9.745469538597245</v>
      </c>
      <c r="AQ95" s="123">
        <v>-0.08493360952740536</v>
      </c>
      <c r="AS95" s="123">
        <v>9.064012075189464</v>
      </c>
      <c r="AT95" s="123">
        <v>-0.7834465768946131</v>
      </c>
      <c r="AV95" s="123">
        <v>8.533312390467657</v>
      </c>
      <c r="AW95" s="123">
        <v>-1.4663212015924372</v>
      </c>
      <c r="AY95" s="123">
        <v>8.146868584994982</v>
      </c>
      <c r="AZ95" s="123">
        <v>-2.115534668227434</v>
      </c>
      <c r="BB95" s="123">
        <v>7.8963727296825565</v>
      </c>
      <c r="BC95" s="123">
        <v>-2.713972268458926</v>
      </c>
      <c r="BE95" s="123">
        <v>7.771811818333346</v>
      </c>
      <c r="BF95" s="123">
        <v>-3.2455932540653882</v>
      </c>
      <c r="BH95" s="123">
        <v>7.76158316687212</v>
      </c>
      <c r="BI95" s="123">
        <v>-3.6955865750815007</v>
      </c>
      <c r="BK95" s="123">
        <v>7.852623305175806</v>
      </c>
      <c r="BL95" s="123">
        <v>-4.050515289060323</v>
      </c>
      <c r="BN95" s="123">
        <v>8.030549308073017</v>
      </c>
      <c r="BO95" s="123">
        <v>-4.298448513989783</v>
      </c>
      <c r="BQ95" s="123">
        <v>8.279811420353433</v>
      </c>
      <c r="BR95" s="123">
        <v>-4.429079891832112</v>
      </c>
      <c r="BT95" s="123">
        <v>8.583855747144476</v>
      </c>
      <c r="BU95" s="123">
        <v>-4.433831631401853</v>
      </c>
      <c r="BW95" s="123">
        <v>8.925295706346638</v>
      </c>
      <c r="BX95" s="123">
        <v>-4.305943307647281</v>
      </c>
      <c r="BZ95" s="123">
        <v>9.286090874482749</v>
      </c>
      <c r="CA95" s="123">
        <v>-4.040544708602313</v>
      </c>
      <c r="CC95" s="123">
        <v>9.64773180176037</v>
      </c>
      <c r="CD95" s="123">
        <v>-3.634712140541866</v>
      </c>
      <c r="CF95" s="123">
        <v>9.991429326754908</v>
      </c>
      <c r="CG95" s="123">
        <v>-3.087507725381092</v>
      </c>
      <c r="CI95" s="123">
        <v>10.298306886209726</v>
      </c>
      <c r="CJ95" s="123">
        <v>-2.4000013512560066</v>
      </c>
    </row>
    <row r="96" spans="15:88" ht="12.75">
      <c r="O96" s="63">
        <f t="shared" si="3"/>
        <v>57</v>
      </c>
      <c r="P96" s="64">
        <f t="shared" si="4"/>
        <v>0</v>
      </c>
      <c r="Q96" s="65">
        <f t="shared" si="5"/>
        <v>0</v>
      </c>
      <c r="R96" s="70"/>
      <c r="S96" s="66">
        <f t="shared" si="6"/>
        <v>0</v>
      </c>
      <c r="U96" s="104">
        <f t="shared" si="1"/>
        <v>10.326521814924066</v>
      </c>
      <c r="V96" s="105">
        <f t="shared" si="2"/>
        <v>-2.4686826105967845</v>
      </c>
      <c r="AA96" s="123">
        <v>10.326521814924066</v>
      </c>
      <c r="AB96" s="123">
        <v>-2.4686826105967814</v>
      </c>
      <c r="AD96" s="123">
        <v>13.978622563913584</v>
      </c>
      <c r="AE96" s="123">
        <v>2.4435283799998957</v>
      </c>
      <c r="AG96" s="123">
        <v>12.670977881771492</v>
      </c>
      <c r="AH96" s="123">
        <v>1.8700927932278781</v>
      </c>
      <c r="AJ96" s="123">
        <v>11.520891154822962</v>
      </c>
      <c r="AK96" s="123">
        <v>1.2349587630294132</v>
      </c>
      <c r="AM96" s="123">
        <v>10.52975952905311</v>
      </c>
      <c r="AN96" s="123">
        <v>0.5579902937864873</v>
      </c>
      <c r="AP96" s="123">
        <v>9.696928375353675</v>
      </c>
      <c r="AQ96" s="123">
        <v>-0.14112037894825624</v>
      </c>
      <c r="AS96" s="123">
        <v>9.019727236768786</v>
      </c>
      <c r="AT96" s="123">
        <v>-0.8430456597151141</v>
      </c>
      <c r="AV96" s="123">
        <v>8.493522925971103</v>
      </c>
      <c r="AW96" s="123">
        <v>-1.5290108825779725</v>
      </c>
      <c r="AY96" s="123">
        <v>8.111789277541689</v>
      </c>
      <c r="AZ96" s="123">
        <v>-2.180976549126347</v>
      </c>
      <c r="BB96" s="123">
        <v>7.866192937012505</v>
      </c>
      <c r="BC96" s="123">
        <v>-2.7818130946728146</v>
      </c>
      <c r="BE96" s="123">
        <v>7.746694450656222</v>
      </c>
      <c r="BF96" s="123">
        <v>-3.315466821513764</v>
      </c>
      <c r="BH96" s="123">
        <v>7.741663807479695</v>
      </c>
      <c r="BI96" s="123">
        <v>-3.767115706967649</v>
      </c>
      <c r="BK96" s="123">
        <v>7.838009478564717</v>
      </c>
      <c r="BL96" s="123">
        <v>-4.12331387186776</v>
      </c>
      <c r="BN96" s="123">
        <v>8.02131989952865</v>
      </c>
      <c r="BO96" s="123">
        <v>-4.3721235817190465</v>
      </c>
      <c r="BQ96" s="123">
        <v>8.276016250127958</v>
      </c>
      <c r="BR96" s="123">
        <v>-4.5032337472271635</v>
      </c>
      <c r="BT96" s="123">
        <v>8.585515301527641</v>
      </c>
      <c r="BU96" s="123">
        <v>-4.508063992715767</v>
      </c>
      <c r="BW96" s="123">
        <v>8.932401027080994</v>
      </c>
      <c r="BX96" s="123">
        <v>-4.379853469359</v>
      </c>
      <c r="BZ96" s="123">
        <v>9.298603607120222</v>
      </c>
      <c r="CA96" s="123">
        <v>-4.113733704420904</v>
      </c>
      <c r="CC96" s="123">
        <v>9.665584402699189</v>
      </c>
      <c r="CD96" s="123">
        <v>-3.706784897022453</v>
      </c>
      <c r="CF96" s="123">
        <v>10.014525427839258</v>
      </c>
      <c r="CG96" s="123">
        <v>-3.1580751945272367</v>
      </c>
      <c r="CI96" s="123">
        <v>10.326521814924066</v>
      </c>
      <c r="CJ96" s="123">
        <v>-2.4686826105967845</v>
      </c>
    </row>
    <row r="97" spans="15:88" ht="12.75">
      <c r="O97" s="63">
        <f t="shared" si="3"/>
        <v>58</v>
      </c>
      <c r="P97" s="64">
        <f t="shared" si="4"/>
        <v>0</v>
      </c>
      <c r="Q97" s="65">
        <f t="shared" si="5"/>
        <v>0</v>
      </c>
      <c r="R97" s="70"/>
      <c r="S97" s="66">
        <f t="shared" si="6"/>
        <v>0</v>
      </c>
      <c r="U97" s="104">
        <f t="shared" si="1"/>
        <v>10.360231024107204</v>
      </c>
      <c r="V97" s="105">
        <f t="shared" si="2"/>
        <v>-2.5348406547277675</v>
      </c>
      <c r="AA97" s="123">
        <v>10.360231024107204</v>
      </c>
      <c r="AB97" s="123">
        <v>-2.5348406547277658</v>
      </c>
      <c r="AD97" s="123">
        <v>13.919323151874512</v>
      </c>
      <c r="AE97" s="123">
        <v>2.398843065647077</v>
      </c>
      <c r="AG97" s="123">
        <v>12.615119377834343</v>
      </c>
      <c r="AH97" s="123">
        <v>1.8211742371893593</v>
      </c>
      <c r="AJ97" s="123">
        <v>11.468775082616107</v>
      </c>
      <c r="AK97" s="123">
        <v>1.1820710271663608</v>
      </c>
      <c r="AM97" s="123">
        <v>10.481667210597024</v>
      </c>
      <c r="AN97" s="123">
        <v>0.5014188655518361</v>
      </c>
      <c r="AP97" s="123">
        <v>9.65311941248757</v>
      </c>
      <c r="AQ97" s="123">
        <v>-0.2010701275681277</v>
      </c>
      <c r="AS97" s="123">
        <v>8.980438109822554</v>
      </c>
      <c r="AT97" s="123">
        <v>-0.9060501205952192</v>
      </c>
      <c r="AV97" s="123">
        <v>8.458965717246947</v>
      </c>
      <c r="AW97" s="123">
        <v>-1.5947299582880325</v>
      </c>
      <c r="AY97" s="123">
        <v>8.082150526496026</v>
      </c>
      <c r="AZ97" s="123">
        <v>-2.2490554887732244</v>
      </c>
      <c r="BB97" s="123">
        <v>7.8416326333179125</v>
      </c>
      <c r="BC97" s="123">
        <v>-2.8518844088421615</v>
      </c>
      <c r="BE97" s="123">
        <v>7.727345170578838</v>
      </c>
      <c r="BF97" s="123">
        <v>-3.387152265974103</v>
      </c>
      <c r="BH97" s="123">
        <v>7.727629998233892</v>
      </c>
      <c r="BI97" s="123">
        <v>-3.840028324428841</v>
      </c>
      <c r="BK97" s="123">
        <v>7.829366894508122</v>
      </c>
      <c r="BL97" s="123">
        <v>-4.197060080772452</v>
      </c>
      <c r="BN97" s="123">
        <v>8.018115193240895</v>
      </c>
      <c r="BO97" s="123">
        <v>-4.446305300791867</v>
      </c>
      <c r="BQ97" s="123">
        <v>8.278266720580545</v>
      </c>
      <c r="BR97" s="123">
        <v>-4.577450544313347</v>
      </c>
      <c r="BT97" s="123">
        <v>8.593208800704272</v>
      </c>
      <c r="BU97" s="123">
        <v>-4.581915246309794</v>
      </c>
      <c r="BW97" s="123">
        <v>8.94549602555243</v>
      </c>
      <c r="BX97" s="123">
        <v>-4.452940531155347</v>
      </c>
      <c r="BZ97" s="123">
        <v>9.317029418219716</v>
      </c>
      <c r="CA97" s="123">
        <v>-4.185662051213496</v>
      </c>
      <c r="CC97" s="123">
        <v>9.689241564088391</v>
      </c>
      <c r="CD97" s="123">
        <v>-3.777166260336864</v>
      </c>
      <c r="CF97" s="123">
        <v>10.043286238404885</v>
      </c>
      <c r="CG97" s="123">
        <v>-3.2265296564898995</v>
      </c>
      <c r="CI97" s="123">
        <v>10.360231024107204</v>
      </c>
      <c r="CJ97" s="123">
        <v>-2.5348406547277675</v>
      </c>
    </row>
    <row r="98" spans="15:88" ht="12.75">
      <c r="O98" s="63">
        <f t="shared" si="3"/>
        <v>59</v>
      </c>
      <c r="P98" s="64">
        <f t="shared" si="4"/>
        <v>0</v>
      </c>
      <c r="Q98" s="65">
        <f t="shared" si="5"/>
        <v>0</v>
      </c>
      <c r="R98" s="70"/>
      <c r="S98" s="66">
        <f t="shared" si="6"/>
        <v>0</v>
      </c>
      <c r="U98" s="104">
        <f t="shared" si="1"/>
        <v>10.399211014164196</v>
      </c>
      <c r="V98" s="105">
        <f t="shared" si="2"/>
        <v>-2.598036841022091</v>
      </c>
      <c r="AA98" s="123">
        <v>10.399211014164196</v>
      </c>
      <c r="AB98" s="123">
        <v>-2.598036841022089</v>
      </c>
      <c r="AD98" s="123">
        <v>13.863855861889931</v>
      </c>
      <c r="AE98" s="123">
        <v>2.3494813666411027</v>
      </c>
      <c r="AG98" s="123">
        <v>12.56342599988216</v>
      </c>
      <c r="AH98" s="123">
        <v>1.7678732778838957</v>
      </c>
      <c r="AJ98" s="123">
        <v>11.421134657017564</v>
      </c>
      <c r="AK98" s="123">
        <v>1.1251185255902265</v>
      </c>
      <c r="AM98" s="123">
        <v>10.438336899878351</v>
      </c>
      <c r="AN98" s="123">
        <v>0.44112225072137656</v>
      </c>
      <c r="AP98" s="123">
        <v>9.614333113219299</v>
      </c>
      <c r="AQ98" s="123">
        <v>-0.2643853751476981</v>
      </c>
      <c r="AS98" s="123">
        <v>8.946405190048267</v>
      </c>
      <c r="AT98" s="123">
        <v>-0.9720422258702199</v>
      </c>
      <c r="AV98" s="123">
        <v>8.429869886316718</v>
      </c>
      <c r="AW98" s="123">
        <v>-1.6630426965545495</v>
      </c>
      <c r="AY98" s="123">
        <v>8.058148843405245</v>
      </c>
      <c r="AZ98" s="123">
        <v>-2.319320108574368</v>
      </c>
      <c r="BB98" s="123">
        <v>7.822854658904459</v>
      </c>
      <c r="BC98" s="123">
        <v>-2.9237216224846576</v>
      </c>
      <c r="BE98" s="123">
        <v>7.713892268154998</v>
      </c>
      <c r="BF98" s="123">
        <v>-3.4601742969193245</v>
      </c>
      <c r="BH98" s="123">
        <v>7.719574786428255</v>
      </c>
      <c r="BI98" s="123">
        <v>-3.9138410005065736</v>
      </c>
      <c r="BK98" s="123">
        <v>7.8267528552709695</v>
      </c>
      <c r="BL98" s="123">
        <v>-4.271264961918213</v>
      </c>
      <c r="BN98" s="123">
        <v>8.02095643712908</v>
      </c>
      <c r="BO98" s="123">
        <v>-4.52050182982226</v>
      </c>
      <c r="BQ98" s="123">
        <v>8.28654791058885</v>
      </c>
      <c r="BR98" s="123">
        <v>-4.651238209129605</v>
      </c>
      <c r="BT98" s="123">
        <v>8.606885235054406</v>
      </c>
      <c r="BU98" s="123">
        <v>-4.654895741857963</v>
      </c>
      <c r="BW98" s="123">
        <v>8.964493878992773</v>
      </c>
      <c r="BX98" s="123">
        <v>-4.5247199094728625</v>
      </c>
      <c r="BZ98" s="123">
        <v>9.341246140533258</v>
      </c>
      <c r="CA98" s="123">
        <v>-4.255852847956223</v>
      </c>
      <c r="CC98" s="123">
        <v>9.71854643365775</v>
      </c>
      <c r="CD98" s="123">
        <v>-3.8453895863076233</v>
      </c>
      <c r="CF98" s="123">
        <v>10.07752106784625</v>
      </c>
      <c r="CG98" s="123">
        <v>-3.2924172428784657</v>
      </c>
      <c r="CI98" s="123">
        <v>10.399211014164196</v>
      </c>
      <c r="CJ98" s="123">
        <v>-2.598036841022091</v>
      </c>
    </row>
    <row r="99" spans="15:88" ht="13.5" thickBot="1">
      <c r="O99" s="63">
        <f t="shared" si="3"/>
        <v>60</v>
      </c>
      <c r="P99" s="64">
        <f t="shared" si="4"/>
        <v>0</v>
      </c>
      <c r="Q99" s="65">
        <f t="shared" si="5"/>
        <v>0</v>
      </c>
      <c r="R99" s="70"/>
      <c r="S99" s="66">
        <f t="shared" si="6"/>
        <v>0</v>
      </c>
      <c r="U99" s="104">
        <f t="shared" si="1"/>
        <v>10.443203339044244</v>
      </c>
      <c r="V99" s="105">
        <f t="shared" si="2"/>
        <v>-2.65785216463267</v>
      </c>
      <c r="AA99" s="123">
        <v>10.443203339044244</v>
      </c>
      <c r="AB99" s="123">
        <v>-2.6578521646326676</v>
      </c>
      <c r="AD99" s="123">
        <v>13.81258845449605</v>
      </c>
      <c r="AE99" s="123">
        <v>2.295770562084672</v>
      </c>
      <c r="AG99" s="123">
        <v>12.516240486570453</v>
      </c>
      <c r="AH99" s="123">
        <v>1.7105433125908562</v>
      </c>
      <c r="AJ99" s="123">
        <v>11.378285744702424</v>
      </c>
      <c r="AK99" s="123">
        <v>1.0644788661221924</v>
      </c>
      <c r="AM99" s="123">
        <v>10.400055886546689</v>
      </c>
      <c r="AN99" s="123">
        <v>0.3775002293349794</v>
      </c>
      <c r="AP99" s="123">
        <v>9.580826639386423</v>
      </c>
      <c r="AQ99" s="123">
        <v>-0.330646327436932</v>
      </c>
      <c r="AS99" s="123">
        <v>8.91785412331448</v>
      </c>
      <c r="AT99" s="123">
        <v>-1.0405844331249674</v>
      </c>
      <c r="AV99" s="123">
        <v>8.406428345045903</v>
      </c>
      <c r="AW99" s="123">
        <v>-1.7334961686466932</v>
      </c>
      <c r="AY99" s="123">
        <v>8.039943364795507</v>
      </c>
      <c r="AZ99" s="123">
        <v>-2.391304538387908</v>
      </c>
      <c r="BB99" s="123">
        <v>7.809983515941639</v>
      </c>
      <c r="BC99" s="123">
        <v>-2.996848438809591</v>
      </c>
      <c r="BE99" s="123">
        <v>7.706424939136113</v>
      </c>
      <c r="BF99" s="123">
        <v>-3.534048761955043</v>
      </c>
      <c r="BH99" s="123">
        <v>7.7175515799183625</v>
      </c>
      <c r="BI99" s="123">
        <v>-3.9880643406524334</v>
      </c>
      <c r="BK99" s="123">
        <v>7.830184692517953</v>
      </c>
      <c r="BL99" s="123">
        <v>-4.345436520349329</v>
      </c>
      <c r="BN99" s="123">
        <v>8.029824793110858</v>
      </c>
      <c r="BO99" s="123">
        <v>-4.594221229230897</v>
      </c>
      <c r="BQ99" s="123">
        <v>8.300804914011268</v>
      </c>
      <c r="BR99" s="123">
        <v>-4.724107512957781</v>
      </c>
      <c r="BT99" s="123">
        <v>8.626453926759972</v>
      </c>
      <c r="BU99" s="123">
        <v>-4.72652160235487</v>
      </c>
      <c r="BW99" s="123">
        <v>8.989268627385407</v>
      </c>
      <c r="BX99" s="123">
        <v>-4.594715690981978</v>
      </c>
      <c r="BZ99" s="123">
        <v>9.371093211776557</v>
      </c>
      <c r="CA99" s="123">
        <v>-4.323840713970592</v>
      </c>
      <c r="CC99" s="123">
        <v>9.753304713568854</v>
      </c>
      <c r="CD99" s="123">
        <v>-3.9110025390274266</v>
      </c>
      <c r="CF99" s="123">
        <v>10.117002931588544</v>
      </c>
      <c r="CG99" s="123">
        <v>-3.355301104261373</v>
      </c>
      <c r="CI99" s="123">
        <v>10.443203339044244</v>
      </c>
      <c r="CJ99" s="123">
        <v>-2.65785216463267</v>
      </c>
    </row>
    <row r="100" spans="2:88" ht="12.75">
      <c r="B100" s="102" t="s">
        <v>7</v>
      </c>
      <c r="C100" s="108">
        <v>0</v>
      </c>
      <c r="D100" s="108">
        <f>-D$9*SIN(B$102+C100/25*(B$103-B$102))</f>
        <v>10.799999999999997</v>
      </c>
      <c r="E100" s="103">
        <f>D$9*COS(B$102+C100/25*(B$103-B$102))-D$9-D$3*D$4</f>
        <v>-1.453851278256122</v>
      </c>
      <c r="G100" s="79" t="s">
        <v>5</v>
      </c>
      <c r="H100" s="124">
        <v>257</v>
      </c>
      <c r="O100" s="63">
        <f t="shared" si="3"/>
        <v>61</v>
      </c>
      <c r="P100" s="64">
        <f t="shared" si="4"/>
        <v>0</v>
      </c>
      <c r="Q100" s="65">
        <f t="shared" si="5"/>
        <v>0</v>
      </c>
      <c r="R100" s="70"/>
      <c r="S100" s="66">
        <f t="shared" si="6"/>
        <v>0</v>
      </c>
      <c r="U100" s="104">
        <f t="shared" si="1"/>
        <v>10.491916319795816</v>
      </c>
      <c r="V100" s="105">
        <f t="shared" si="2"/>
        <v>-2.7138900365880416</v>
      </c>
      <c r="AA100" s="123">
        <v>10.491916319795816</v>
      </c>
      <c r="AB100" s="123">
        <v>-2.7138900365880416</v>
      </c>
      <c r="AD100" s="123">
        <v>13.76586084406833</v>
      </c>
      <c r="AE100" s="123">
        <v>2.238066766622803</v>
      </c>
      <c r="AG100" s="123">
        <v>12.473875688404123</v>
      </c>
      <c r="AH100" s="123">
        <v>1.6495644518002934</v>
      </c>
      <c r="AJ100" s="123">
        <v>11.340512443541215</v>
      </c>
      <c r="AK100" s="123">
        <v>1.000554103264792</v>
      </c>
      <c r="AM100" s="123">
        <v>10.367077982280845</v>
      </c>
      <c r="AN100" s="123">
        <v>0.3109746296216138</v>
      </c>
      <c r="AP100" s="123">
        <v>9.552822146403177</v>
      </c>
      <c r="AQ100" s="123">
        <v>-0.3994136595048672</v>
      </c>
      <c r="AS100" s="123">
        <v>8.894974209578244</v>
      </c>
      <c r="AT100" s="123">
        <v>-1.111222292197931</v>
      </c>
      <c r="AV100" s="123">
        <v>8.388796516095134</v>
      </c>
      <c r="AW100" s="123">
        <v>-1.8056232522896685</v>
      </c>
      <c r="AY100" s="123">
        <v>8.027654797061107</v>
      </c>
      <c r="AZ100" s="123">
        <v>-2.4645315053469914</v>
      </c>
      <c r="BB100" s="123">
        <v>7.803104542985547</v>
      </c>
      <c r="BC100" s="123">
        <v>-3.070780010672086</v>
      </c>
      <c r="BE100" s="123">
        <v>7.704992693583428</v>
      </c>
      <c r="BF100" s="123">
        <v>-3.6082858568582394</v>
      </c>
      <c r="BH100" s="123">
        <v>7.721573793015811</v>
      </c>
      <c r="BI100" s="123">
        <v>-4.06220622752341</v>
      </c>
      <c r="BK100" s="123">
        <v>7.8396396524007</v>
      </c>
      <c r="BL100" s="123">
        <v>-4.419082982047128</v>
      </c>
      <c r="BN100" s="123">
        <v>8.044661462002939</v>
      </c>
      <c r="BO100" s="123">
        <v>-4.666974722914546</v>
      </c>
      <c r="BQ100" s="123">
        <v>8.320943203726959</v>
      </c>
      <c r="BR100" s="123">
        <v>-4.795575316018438</v>
      </c>
      <c r="BT100" s="123">
        <v>8.65178513101901</v>
      </c>
      <c r="BU100" s="123">
        <v>-4.796317932328423</v>
      </c>
      <c r="BW100" s="123">
        <v>9.019656008608354</v>
      </c>
      <c r="BX100" s="123">
        <v>-4.662463787998801</v>
      </c>
      <c r="BZ100" s="123">
        <v>9.406372739192857</v>
      </c>
      <c r="CA100" s="123">
        <v>-4.389174874501451</v>
      </c>
      <c r="CC100" s="123">
        <v>9.793285948653233</v>
      </c>
      <c r="CD100" s="123">
        <v>-3.9735700899473527</v>
      </c>
      <c r="CF100" s="123">
        <v>10.16147005604621</v>
      </c>
      <c r="CG100" s="123">
        <v>-3.414764306575543</v>
      </c>
      <c r="CI100" s="123">
        <v>10.491916319795816</v>
      </c>
      <c r="CJ100" s="123">
        <v>-2.7138900365880416</v>
      </c>
    </row>
    <row r="101" spans="2:88" ht="13.5" thickBot="1">
      <c r="B101" s="104"/>
      <c r="C101" s="109">
        <f>C100+1</f>
        <v>1</v>
      </c>
      <c r="D101" s="109">
        <f aca="true" t="shared" si="7" ref="D101:D125">-D$9*SIN(B$102+C101/25*(B$103-B$102))</f>
        <v>10.273482915917944</v>
      </c>
      <c r="E101" s="105">
        <f aca="true" t="shared" si="8" ref="E101:E125">D$9*COS(B$102+C101/25*(B$103-B$102))-D$9-D$3*D$4</f>
        <v>-1.15959082608108</v>
      </c>
      <c r="G101" s="87" t="s">
        <v>6</v>
      </c>
      <c r="H101" s="125">
        <v>160</v>
      </c>
      <c r="O101" s="63">
        <f t="shared" si="3"/>
        <v>62</v>
      </c>
      <c r="P101" s="64">
        <f t="shared" si="4"/>
        <v>0</v>
      </c>
      <c r="Q101" s="65">
        <f t="shared" si="5"/>
        <v>0</v>
      </c>
      <c r="R101" s="70"/>
      <c r="S101" s="66">
        <f t="shared" si="6"/>
        <v>0</v>
      </c>
      <c r="U101" s="104">
        <f t="shared" si="1"/>
        <v>10.545026978463317</v>
      </c>
      <c r="V101" s="105">
        <f t="shared" si="2"/>
        <v>-2.7657789132659416</v>
      </c>
      <c r="AA101" s="123">
        <v>10.545026978463317</v>
      </c>
      <c r="AB101" s="123">
        <v>-2.7657789132659403</v>
      </c>
      <c r="AD101" s="123">
        <v>13.723982845113143</v>
      </c>
      <c r="AE101" s="123">
        <v>2.176752569323162</v>
      </c>
      <c r="AG101" s="123">
        <v>12.436612493468632</v>
      </c>
      <c r="AH101" s="123">
        <v>1.5853409989953406</v>
      </c>
      <c r="AJ101" s="123">
        <v>11.308065198967519</v>
      </c>
      <c r="AK101" s="123">
        <v>0.9337680724906492</v>
      </c>
      <c r="AM101" s="123">
        <v>10.339621837960625</v>
      </c>
      <c r="AN101" s="123">
        <v>0.2419865311838607</v>
      </c>
      <c r="AP101" s="123">
        <v>9.530505310320414</v>
      </c>
      <c r="AQ101" s="123">
        <v>-0.47023142856210987</v>
      </c>
      <c r="AS101" s="123">
        <v>8.877917147784032</v>
      </c>
      <c r="AT101" s="123">
        <v>-1.1834874582874035</v>
      </c>
      <c r="AV101" s="123">
        <v>8.37709130243319</v>
      </c>
      <c r="AW101" s="123">
        <v>-1.8789457287898386</v>
      </c>
      <c r="AY101" s="123">
        <v>8.021364616154099</v>
      </c>
      <c r="AZ101" s="123">
        <v>-2.538515498285649</v>
      </c>
      <c r="BB101" s="123">
        <v>7.802263349165159</v>
      </c>
      <c r="BC101" s="123">
        <v>-3.145026155218092</v>
      </c>
      <c r="BE101" s="123">
        <v>7.709605027605232</v>
      </c>
      <c r="BF101" s="123">
        <v>-3.6823933730887943</v>
      </c>
      <c r="BH101" s="123">
        <v>7.731614757548309</v>
      </c>
      <c r="BI101" s="123">
        <v>-4.135775083829918</v>
      </c>
      <c r="BK101" s="123">
        <v>7.855055046420864</v>
      </c>
      <c r="BL101" s="123">
        <v>-4.491716054501714</v>
      </c>
      <c r="BN101" s="123">
        <v>8.065368073372774</v>
      </c>
      <c r="BO101" s="123">
        <v>-4.738279938940925</v>
      </c>
      <c r="BQ101" s="123">
        <v>8.346829258371772</v>
      </c>
      <c r="BR101" s="123">
        <v>-4.865167770795631</v>
      </c>
      <c r="BT101" s="123">
        <v>8.682710896282702</v>
      </c>
      <c r="BU101" s="123">
        <v>-4.863821966503016</v>
      </c>
      <c r="BW101" s="123">
        <v>9.055454547528868</v>
      </c>
      <c r="BX101" s="123">
        <v>-4.727515015490271</v>
      </c>
      <c r="BZ101" s="123">
        <v>9.446850811626168</v>
      </c>
      <c r="CA101" s="123">
        <v>-4.451422149454446</v>
      </c>
      <c r="CC101" s="123">
        <v>9.838225054381663</v>
      </c>
      <c r="CD101" s="123">
        <v>-4.032677402213428</v>
      </c>
      <c r="CF101" s="123">
        <v>10.210627614240344</v>
      </c>
      <c r="CG101" s="123">
        <v>-3.47041259549246</v>
      </c>
      <c r="CI101" s="123">
        <v>10.545026978463317</v>
      </c>
      <c r="CJ101" s="123">
        <v>-2.7657789132659416</v>
      </c>
    </row>
    <row r="102" spans="2:88" ht="12.75">
      <c r="B102" s="104">
        <f>-3*PI()/D2</f>
        <v>-0.5235987755982988</v>
      </c>
      <c r="C102" s="109">
        <f aca="true" t="shared" si="9" ref="C102:C125">C101+1</f>
        <v>2</v>
      </c>
      <c r="D102" s="109">
        <f t="shared" si="7"/>
        <v>9.738954878891702</v>
      </c>
      <c r="E102" s="105">
        <f t="shared" si="8"/>
        <v>-0.8801463214340912</v>
      </c>
      <c r="O102" s="63">
        <f t="shared" si="3"/>
        <v>63</v>
      </c>
      <c r="P102" s="64">
        <f t="shared" si="4"/>
        <v>0</v>
      </c>
      <c r="Q102" s="65">
        <f t="shared" si="5"/>
        <v>0</v>
      </c>
      <c r="R102" s="70"/>
      <c r="S102" s="66">
        <f t="shared" si="6"/>
        <v>0</v>
      </c>
      <c r="U102" s="104">
        <f t="shared" si="1"/>
        <v>10.602183179503157</v>
      </c>
      <c r="V102" s="105">
        <f t="shared" si="2"/>
        <v>-2.813174759810584</v>
      </c>
      <c r="AA102" s="123">
        <v>10.602183179503157</v>
      </c>
      <c r="AB102" s="123">
        <v>-2.8131747598105816</v>
      </c>
      <c r="AD102" s="123">
        <v>13.687232118128335</v>
      </c>
      <c r="AE102" s="123">
        <v>2.1122344970249416</v>
      </c>
      <c r="AG102" s="123">
        <v>12.404697965079219</v>
      </c>
      <c r="AH102" s="123">
        <v>1.5182987700297752</v>
      </c>
      <c r="AJ102" s="123">
        <v>11.281159143468717</v>
      </c>
      <c r="AK102" s="123">
        <v>0.8645635801185123</v>
      </c>
      <c r="AM102" s="123">
        <v>10.317869493962625</v>
      </c>
      <c r="AN102" s="123">
        <v>0.17099334054149873</v>
      </c>
      <c r="AP102" s="123">
        <v>9.51402409675186</v>
      </c>
      <c r="AQ102" s="123">
        <v>-0.542630096963522</v>
      </c>
      <c r="AS102" s="123">
        <v>8.866796030065853</v>
      </c>
      <c r="AT102" s="123">
        <v>-1.2569007971822415</v>
      </c>
      <c r="AV102" s="123">
        <v>8.37139031224417</v>
      </c>
      <c r="AW102" s="123">
        <v>-1.9529774537316142</v>
      </c>
      <c r="AY102" s="123">
        <v>8.021114527380501</v>
      </c>
      <c r="AZ102" s="123">
        <v>-2.6127659867863655</v>
      </c>
      <c r="BB102" s="123">
        <v>7.807465511783612</v>
      </c>
      <c r="BC102" s="123">
        <v>-3.2190946039063255</v>
      </c>
      <c r="BE102" s="123">
        <v>7.720231360395548</v>
      </c>
      <c r="BF102" s="123">
        <v>-3.755879961242138</v>
      </c>
      <c r="BH102" s="123">
        <v>7.747607899675642</v>
      </c>
      <c r="BI102" s="123">
        <v>-4.208283131603146</v>
      </c>
      <c r="BK102" s="123">
        <v>7.876328667068895</v>
      </c>
      <c r="BL102" s="123">
        <v>-4.562854164200479</v>
      </c>
      <c r="BN102" s="123">
        <v>8.091807337756569</v>
      </c>
      <c r="BO102" s="123">
        <v>-4.807664107782482</v>
      </c>
      <c r="BQ102" s="123">
        <v>8.378291447614764</v>
      </c>
      <c r="BR102" s="123">
        <v>-4.932423463751899</v>
      </c>
      <c r="BT102" s="123">
        <v>8.719026177811724</v>
      </c>
      <c r="BU102" s="123">
        <v>-4.928586138036804</v>
      </c>
      <c r="BW102" s="123">
        <v>9.096426891828623</v>
      </c>
      <c r="BX102" s="123">
        <v>-4.789438069271329</v>
      </c>
      <c r="BZ102" s="123">
        <v>9.492259050404538</v>
      </c>
      <c r="CA102" s="123">
        <v>-4.510169825476874</v>
      </c>
      <c r="CC102" s="123">
        <v>9.887824074433865</v>
      </c>
      <c r="CD102" s="123">
        <v>-4.087932581127726</v>
      </c>
      <c r="CF102" s="123">
        <v>10.264149680567483</v>
      </c>
      <c r="CG102" s="123">
        <v>-3.521877010412511</v>
      </c>
      <c r="CI102" s="123">
        <v>10.602183179503157</v>
      </c>
      <c r="CJ102" s="123">
        <v>-2.813174759810584</v>
      </c>
    </row>
    <row r="103" spans="2:88" ht="12.75">
      <c r="B103" s="104">
        <f>PI()/D2</f>
        <v>0.17453292519943295</v>
      </c>
      <c r="C103" s="109">
        <f t="shared" si="9"/>
        <v>3</v>
      </c>
      <c r="D103" s="109">
        <f t="shared" si="7"/>
        <v>9.196832697805567</v>
      </c>
      <c r="E103" s="105">
        <f t="shared" si="8"/>
        <v>-0.6157356667339768</v>
      </c>
      <c r="O103" s="63">
        <f t="shared" si="3"/>
        <v>64</v>
      </c>
      <c r="P103" s="64">
        <f t="shared" si="4"/>
        <v>0</v>
      </c>
      <c r="Q103" s="65">
        <f t="shared" si="5"/>
        <v>0</v>
      </c>
      <c r="R103" s="70"/>
      <c r="S103" s="66">
        <f t="shared" si="6"/>
        <v>0</v>
      </c>
      <c r="U103" s="104">
        <f t="shared" si="1"/>
        <v>10.663005964521158</v>
      </c>
      <c r="V103" s="105">
        <f t="shared" si="2"/>
        <v>-2.8557633311607</v>
      </c>
      <c r="AA103" s="123">
        <v>10.663005964521158</v>
      </c>
      <c r="AB103" s="123">
        <v>-2.8557633311607002</v>
      </c>
      <c r="AD103" s="123">
        <v>13.65585232865203</v>
      </c>
      <c r="AE103" s="123">
        <v>2.0449403189750357</v>
      </c>
      <c r="AG103" s="123">
        <v>12.378343703695844</v>
      </c>
      <c r="AH103" s="123">
        <v>1.4488822698736379</v>
      </c>
      <c r="AJ103" s="123">
        <v>11.259972670209516</v>
      </c>
      <c r="AK103" s="123">
        <v>0.7933994674083338</v>
      </c>
      <c r="AM103" s="123">
        <v>10.301965173191828</v>
      </c>
      <c r="AN103" s="123">
        <v>0.09846575842400762</v>
      </c>
      <c r="AP103" s="123">
        <v>9.503487779829019</v>
      </c>
      <c r="AQ103" s="123">
        <v>-0.6161296453477916</v>
      </c>
      <c r="AS103" s="123">
        <v>8.861684591921087</v>
      </c>
      <c r="AT103" s="123">
        <v>-1.3309755620288626</v>
      </c>
      <c r="AV103" s="123">
        <v>8.37173134436789</v>
      </c>
      <c r="AW103" s="123">
        <v>-2.027227580223632</v>
      </c>
      <c r="AY103" s="123">
        <v>8.026906188884823</v>
      </c>
      <c r="AZ103" s="123">
        <v>-2.68679067350647</v>
      </c>
      <c r="BB103" s="123">
        <v>7.818676539339441</v>
      </c>
      <c r="BC103" s="123">
        <v>-3.2924942663587635</v>
      </c>
      <c r="BE103" s="123">
        <v>7.73680123699172</v>
      </c>
      <c r="BF103" s="123">
        <v>-3.828258388805723</v>
      </c>
      <c r="BH103" s="123">
        <v>7.769447181289124</v>
      </c>
      <c r="BI103" s="123">
        <v>-4.279249626272087</v>
      </c>
      <c r="BK103" s="123">
        <v>7.903319465482689</v>
      </c>
      <c r="BL103" s="123">
        <v>-4.632025649568192</v>
      </c>
      <c r="BN103" s="123">
        <v>8.123803956919103</v>
      </c>
      <c r="BO103" s="123">
        <v>-4.8746671968840865</v>
      </c>
      <c r="BQ103" s="123">
        <v>8.415121170105676</v>
      </c>
      <c r="BR103" s="123">
        <v>-4.996896474603204</v>
      </c>
      <c r="BT103" s="123">
        <v>8.760490197168707</v>
      </c>
      <c r="BU103" s="123">
        <v>-4.9901810459899245</v>
      </c>
      <c r="BW103" s="123">
        <v>9.14230138570267</v>
      </c>
      <c r="BX103" s="123">
        <v>-4.847822385648161</v>
      </c>
      <c r="BZ103" s="123">
        <v>9.542296388750666</v>
      </c>
      <c r="CA103" s="123">
        <v>-4.565028392339535</v>
      </c>
      <c r="CC103" s="123">
        <v>9.941754156215548</v>
      </c>
      <c r="CD103" s="123">
        <v>-4.138969272497862</v>
      </c>
      <c r="CF103" s="123">
        <v>10.321681391759265</v>
      </c>
      <c r="CG103" s="123">
        <v>-3.5688163307562824</v>
      </c>
      <c r="CI103" s="123">
        <v>10.663005964521158</v>
      </c>
      <c r="CJ103" s="123">
        <v>-2.8557633311607</v>
      </c>
    </row>
    <row r="104" spans="2:88" ht="12.75">
      <c r="B104" s="104"/>
      <c r="C104" s="109">
        <f t="shared" si="9"/>
        <v>4</v>
      </c>
      <c r="D104" s="109">
        <f t="shared" si="7"/>
        <v>8.64753910322893</v>
      </c>
      <c r="E104" s="105">
        <f t="shared" si="8"/>
        <v>-0.36656504145562385</v>
      </c>
      <c r="O104" s="63">
        <f t="shared" si="3"/>
        <v>65</v>
      </c>
      <c r="P104" s="64">
        <f t="shared" si="4"/>
        <v>0</v>
      </c>
      <c r="Q104" s="65">
        <f t="shared" si="5"/>
        <v>0</v>
      </c>
      <c r="R104" s="70"/>
      <c r="S104" s="66">
        <f t="shared" si="6"/>
        <v>0</v>
      </c>
      <c r="U104" s="104">
        <f t="shared" si="1"/>
        <v>10.727092064851437</v>
      </c>
      <c r="V104" s="105">
        <f t="shared" si="2"/>
        <v>-2.893262255564577</v>
      </c>
      <c r="AA104" s="123">
        <v>10.727092064851437</v>
      </c>
      <c r="AB104" s="123">
        <v>-2.893262255564575</v>
      </c>
      <c r="AD104" s="123">
        <v>13.630051531705606</v>
      </c>
      <c r="AE104" s="123">
        <v>1.975316210622259</v>
      </c>
      <c r="AG104" s="123">
        <v>12.357724443964822</v>
      </c>
      <c r="AH104" s="123">
        <v>1.377551745445912</v>
      </c>
      <c r="AJ104" s="123">
        <v>11.24464625024534</v>
      </c>
      <c r="AK104" s="123">
        <v>0.7207475683411269</v>
      </c>
      <c r="AM104" s="123">
        <v>10.292014324851461</v>
      </c>
      <c r="AN104" s="123">
        <v>0.024884658919467117</v>
      </c>
      <c r="AP104" s="123">
        <v>9.498966217689206</v>
      </c>
      <c r="AQ104" s="123">
        <v>-0.6902427552731338</v>
      </c>
      <c r="AS104" s="123">
        <v>8.862616723327648</v>
      </c>
      <c r="AT104" s="123">
        <v>-1.4052206205717126</v>
      </c>
      <c r="AV104" s="123">
        <v>8.3781121376851</v>
      </c>
      <c r="AW104" s="123">
        <v>-2.1012038133234134</v>
      </c>
      <c r="AY104" s="123">
        <v>8.038701200656142</v>
      </c>
      <c r="AZ104" s="123">
        <v>-2.7600987582195784</v>
      </c>
      <c r="BB104" s="123">
        <v>7.835822100212929</v>
      </c>
      <c r="BC104" s="123">
        <v>-3.364738486399703</v>
      </c>
      <c r="BE104" s="123">
        <v>7.759204795406548</v>
      </c>
      <c r="BF104" s="123">
        <v>-3.899048770619524</v>
      </c>
      <c r="BH104" s="123">
        <v>7.796987803067937</v>
      </c>
      <c r="BI104" s="123">
        <v>-4.348204044107542</v>
      </c>
      <c r="BK104" s="123">
        <v>7.935848486633064</v>
      </c>
      <c r="BL104" s="123">
        <v>-4.6987718881887215</v>
      </c>
      <c r="BN104" s="123">
        <v>8.161145786120231</v>
      </c>
      <c r="BO104" s="123">
        <v>-4.938844960781749</v>
      </c>
      <c r="BQ104" s="123">
        <v>8.457074236548511</v>
      </c>
      <c r="BR104" s="123">
        <v>-5.0581593328701295</v>
      </c>
      <c r="BT104" s="123">
        <v>8.806828038633112</v>
      </c>
      <c r="BU104" s="123">
        <v>-5.048198302348789</v>
      </c>
      <c r="BW104" s="123">
        <v>9.192773870998147</v>
      </c>
      <c r="BX104" s="123">
        <v>-4.902280863547272</v>
      </c>
      <c r="BZ104" s="123">
        <v>9.596631067921946</v>
      </c>
      <c r="CA104" s="123">
        <v>-4.615634125476646</v>
      </c>
      <c r="CC104" s="123">
        <v>9.999657731224636</v>
      </c>
      <c r="CD104" s="123">
        <v>-4.185449091647223</v>
      </c>
      <c r="CF104" s="123">
        <v>10.382841299705227</v>
      </c>
      <c r="CG104" s="123">
        <v>-3.6109193383333156</v>
      </c>
      <c r="CI104" s="123">
        <v>10.727092064851437</v>
      </c>
      <c r="CJ104" s="123">
        <v>-2.893262255564577</v>
      </c>
    </row>
    <row r="105" spans="2:88" ht="12.75">
      <c r="B105" s="104"/>
      <c r="C105" s="109">
        <f t="shared" si="9"/>
        <v>5</v>
      </c>
      <c r="D105" s="109">
        <f t="shared" si="7"/>
        <v>8.0915024177837</v>
      </c>
      <c r="E105" s="105">
        <f t="shared" si="8"/>
        <v>-0.13282874135739098</v>
      </c>
      <c r="O105" s="63">
        <f t="shared" si="3"/>
        <v>66</v>
      </c>
      <c r="P105" s="64">
        <f t="shared" si="4"/>
        <v>0</v>
      </c>
      <c r="Q105" s="65">
        <f t="shared" si="5"/>
        <v>0</v>
      </c>
      <c r="R105" s="70"/>
      <c r="S105" s="66">
        <f t="shared" si="6"/>
        <v>0</v>
      </c>
      <c r="U105" s="104">
        <f aca="true" t="shared" si="10" ref="U105:U168">(AA105+H$16)*COS(I$15)-(AB105+D$9+D$3*D$4)*SIN(I$15)</f>
        <v>10.794016575317848</v>
      </c>
      <c r="V105" s="105">
        <f aca="true" t="shared" si="11" ref="V105:V168">(AA105+H$16)*SIN(I$15)+(AB105+D$9+D$3*D$4)*COS(I$15)-D$9-D$3*D$4</f>
        <v>-2.9254229067678863</v>
      </c>
      <c r="AA105" s="123">
        <v>10.794016575317848</v>
      </c>
      <c r="AB105" s="123">
        <v>-2.9254229067678863</v>
      </c>
      <c r="AD105" s="123">
        <v>13.610000792342408</v>
      </c>
      <c r="AE105" s="123">
        <v>1.9038237953743526</v>
      </c>
      <c r="AG105" s="123">
        <v>12.342976896189056</v>
      </c>
      <c r="AH105" s="123">
        <v>1.304780134074504</v>
      </c>
      <c r="AJ105" s="123">
        <v>11.235281501167862</v>
      </c>
      <c r="AK105" s="123">
        <v>0.6470895812541486</v>
      </c>
      <c r="AM105" s="123">
        <v>10.288082925291238</v>
      </c>
      <c r="AN105" s="123">
        <v>-0.04926209882817423</v>
      </c>
      <c r="AP105" s="123">
        <v>9.500489389300537</v>
      </c>
      <c r="AQ105" s="123">
        <v>-0.7644780402475475</v>
      </c>
      <c r="AS105" s="123">
        <v>8.869586244045877</v>
      </c>
      <c r="AT105" s="123">
        <v>-1.479143711469939</v>
      </c>
      <c r="AV105" s="123">
        <v>8.390490386109242</v>
      </c>
      <c r="AW105" s="123">
        <v>-2.1744156740629115</v>
      </c>
      <c r="AY105" s="123">
        <v>8.05642135912882</v>
      </c>
      <c r="AZ105" s="123">
        <v>-2.832204191930868</v>
      </c>
      <c r="BB105" s="123">
        <v>7.858788515501395</v>
      </c>
      <c r="BC105" s="123">
        <v>-3.4353482686949888</v>
      </c>
      <c r="BE105" s="123">
        <v>7.7872934950378525</v>
      </c>
      <c r="BF105" s="123">
        <v>-3.9677817506219397</v>
      </c>
      <c r="BH105" s="123">
        <v>7.830047164531054</v>
      </c>
      <c r="BI105" s="123">
        <v>-4.414689201899643</v>
      </c>
      <c r="BK105" s="123">
        <v>7.973700055835646</v>
      </c>
      <c r="BL105" s="123">
        <v>-4.76265033757419</v>
      </c>
      <c r="BN105" s="123">
        <v>8.20358524068196</v>
      </c>
      <c r="BO105" s="123">
        <v>-4.9997718865493646</v>
      </c>
      <c r="BQ105" s="123">
        <v>8.503872488731197</v>
      </c>
      <c r="BR105" s="123">
        <v>-5.115805852102735</v>
      </c>
      <c r="BT105" s="123">
        <v>8.85773247195395</v>
      </c>
      <c r="BU105" s="123">
        <v>-5.102253239729883</v>
      </c>
      <c r="BW105" s="123">
        <v>9.247509703850875</v>
      </c>
      <c r="BX105" s="123">
        <v>-4.952452431082158</v>
      </c>
      <c r="BZ105" s="123">
        <v>9.654902836845134</v>
      </c>
      <c r="CA105" s="123">
        <v>-4.661651497561026</v>
      </c>
      <c r="CC105" s="123">
        <v>10.061150885810399</v>
      </c>
      <c r="CD105" s="123">
        <v>-4.2270638669810054</v>
      </c>
      <c r="CF105" s="123">
        <v>10.44722390053908</v>
      </c>
      <c r="CG105" s="123">
        <v>-3.6479068807882853</v>
      </c>
      <c r="CI105" s="123">
        <v>10.794016575317848</v>
      </c>
      <c r="CJ105" s="123">
        <v>-2.9254229067678863</v>
      </c>
    </row>
    <row r="106" spans="2:88" ht="12.75">
      <c r="B106" s="104"/>
      <c r="C106" s="109">
        <f t="shared" si="9"/>
        <v>6</v>
      </c>
      <c r="D106" s="109">
        <f t="shared" si="7"/>
        <v>7.529156222151207</v>
      </c>
      <c r="E106" s="105">
        <f t="shared" si="8"/>
        <v>0.08529097302485633</v>
      </c>
      <c r="O106" s="63">
        <f aca="true" t="shared" si="12" ref="O106:O139">O105+1</f>
        <v>67</v>
      </c>
      <c r="P106" s="64">
        <f aca="true" t="shared" si="13" ref="P106:P139">IF(O106&lt;=D$27,1,IF(O106&lt;=D$27+D$29,2,IF(O106&lt;=D$27+D$29+D$31,3,IF(O106&lt;=D$27+D$29+D$31+D$33,4,IF(O106&lt;=D$27+D$29+D$31+D$33+D$35,5,0)))))</f>
        <v>0</v>
      </c>
      <c r="Q106" s="65">
        <f aca="true" t="shared" si="14" ref="Q106:Q139">IF(P106=1,D$26+(O106-1)*E$27,IF(P106=2,D$28+(O106-D$27-1)*E$29,IF(P106=3,D$30+(O106-D$27-D$29-1)*E$31,IF(P106=4,D$32+(O106-D$27-D$29-D$31-1)*E$33,IF(P106=5,D$34+(O106-D$27-D$29-D$31-D$33-1)*E$35,0)))))</f>
        <v>0</v>
      </c>
      <c r="R106" s="70"/>
      <c r="S106" s="66">
        <f aca="true" t="shared" si="15" ref="S106:S139">IF(P106=1,D$12,IF(P106=2,(D$8+D$12)*COS(E$20-E$19+Q106)-SQRT(ABS((D$8+D$12)^2*COS(E$20-E$19+Q106)^2-D$12^2-2*D$8*D$12)),IF(P106=3,D$10/COS(R106),IF(P106=4,"A revoir",IF(P106=5,D$11,0)))))</f>
        <v>0</v>
      </c>
      <c r="U106" s="104">
        <f t="shared" si="10"/>
        <v>10.863335771450322</v>
      </c>
      <c r="V106" s="105">
        <f t="shared" si="11"/>
        <v>-2.9520320524613815</v>
      </c>
      <c r="AA106" s="123">
        <v>10.863335771450322</v>
      </c>
      <c r="AB106" s="123">
        <v>-2.9520320524613815</v>
      </c>
      <c r="AD106" s="123">
        <v>13.595833051448162</v>
      </c>
      <c r="AE106" s="123">
        <v>1.8309370839315684</v>
      </c>
      <c r="AG106" s="123">
        <v>12.334198839908154</v>
      </c>
      <c r="AH106" s="123">
        <v>1.2310499278160116</v>
      </c>
      <c r="AJ106" s="123">
        <v>11.231940513357605</v>
      </c>
      <c r="AK106" s="123">
        <v>0.5729138750731999</v>
      </c>
      <c r="AM106" s="123">
        <v>10.290197040569385</v>
      </c>
      <c r="AN106" s="123">
        <v>-0.12348290523433425</v>
      </c>
      <c r="AP106" s="123">
        <v>9.50804719569461</v>
      </c>
      <c r="AQ106" s="123">
        <v>-0.8383433037311341</v>
      </c>
      <c r="AS106" s="123">
        <v>8.882546944594878</v>
      </c>
      <c r="AT106" s="123">
        <v>-1.5522547081001945</v>
      </c>
      <c r="AV106" s="123">
        <v>8.408784019085232</v>
      </c>
      <c r="AW106" s="123">
        <v>-2.246377751433774</v>
      </c>
      <c r="AY106" s="123">
        <v>8.079949175689592</v>
      </c>
      <c r="AZ106" s="123">
        <v>-2.9026288994905918</v>
      </c>
      <c r="BB106" s="123">
        <v>7.887423512735718</v>
      </c>
      <c r="BC106" s="123">
        <v>-3.503855454598225</v>
      </c>
      <c r="BE106" s="123">
        <v>7.820881101525872</v>
      </c>
      <c r="BF106" s="123">
        <v>-4.034001613785465</v>
      </c>
      <c r="BH106" s="123">
        <v>7.868406074719227</v>
      </c>
      <c r="BI106" s="123">
        <v>-4.478264288184805</v>
      </c>
      <c r="BK106" s="123">
        <v>8.016623208722242</v>
      </c>
      <c r="BL106" s="123">
        <v>-4.823237469320659</v>
      </c>
      <c r="BN106" s="123">
        <v>8.25084093753022</v>
      </c>
      <c r="BO106" s="123">
        <v>-5.057044015044605</v>
      </c>
      <c r="BQ106" s="123">
        <v>8.555205643776725</v>
      </c>
      <c r="BR106" s="123">
        <v>-5.169453822987585</v>
      </c>
      <c r="BT106" s="123">
        <v>8.912865989355037</v>
      </c>
      <c r="BU106" s="123">
        <v>-5.151987461810599</v>
      </c>
      <c r="BW106" s="123">
        <v>9.306145973448999</v>
      </c>
      <c r="BX106" s="123">
        <v>-4.998004439540695</v>
      </c>
      <c r="BZ106" s="123">
        <v>9.71672534066152</v>
      </c>
      <c r="CA106" s="123">
        <v>-4.702775403125344</v>
      </c>
      <c r="CC106" s="123">
        <v>10.125825906606817</v>
      </c>
      <c r="CD106" s="123">
        <v>-4.263537683232844</v>
      </c>
      <c r="CF106" s="123">
        <v>10.514402323220054</v>
      </c>
      <c r="CG106" s="123">
        <v>-3.6795337224435456</v>
      </c>
      <c r="CI106" s="123">
        <v>10.863335771450322</v>
      </c>
      <c r="CJ106" s="123">
        <v>-2.9520320524613815</v>
      </c>
    </row>
    <row r="107" spans="2:88" ht="12.75">
      <c r="B107" s="104"/>
      <c r="C107" s="109">
        <f t="shared" si="9"/>
        <v>7</v>
      </c>
      <c r="D107" s="109">
        <f t="shared" si="7"/>
        <v>6.960939016979036</v>
      </c>
      <c r="E107" s="105">
        <f t="shared" si="8"/>
        <v>0.28762401849904373</v>
      </c>
      <c r="O107" s="63">
        <f t="shared" si="12"/>
        <v>68</v>
      </c>
      <c r="P107" s="64">
        <f t="shared" si="13"/>
        <v>0</v>
      </c>
      <c r="Q107" s="65">
        <f t="shared" si="14"/>
        <v>0</v>
      </c>
      <c r="R107" s="70"/>
      <c r="S107" s="66">
        <f t="shared" si="15"/>
        <v>0</v>
      </c>
      <c r="U107" s="104">
        <f t="shared" si="10"/>
        <v>10.934590051477317</v>
      </c>
      <c r="V107" s="105">
        <f t="shared" si="11"/>
        <v>-2.972913268058766</v>
      </c>
      <c r="AA107" s="123">
        <v>10.934590051477317</v>
      </c>
      <c r="AB107" s="123">
        <v>-2.9729132680587664</v>
      </c>
      <c r="AD107" s="123">
        <v>13.587642244313198</v>
      </c>
      <c r="AE107" s="123">
        <v>1.7571393314897201</v>
      </c>
      <c r="AG107" s="123">
        <v>12.331448475598204</v>
      </c>
      <c r="AH107" s="123">
        <v>1.1568499744255178</v>
      </c>
      <c r="AJ107" s="123">
        <v>11.234645438310865</v>
      </c>
      <c r="AK107" s="123">
        <v>0.4987122513174733</v>
      </c>
      <c r="AM107" s="123">
        <v>10.298342653628843</v>
      </c>
      <c r="AN107" s="123">
        <v>-0.19728565975525703</v>
      </c>
      <c r="AP107" s="123">
        <v>9.521589526924952</v>
      </c>
      <c r="AQ107" s="123">
        <v>-0.9113488025092216</v>
      </c>
      <c r="AS107" s="123">
        <v>8.901412892631738</v>
      </c>
      <c r="AT107" s="123">
        <v>-1.624068868205709</v>
      </c>
      <c r="AV107" s="123">
        <v>8.432871745735607</v>
      </c>
      <c r="AW107" s="123">
        <v>-2.3166129207708415</v>
      </c>
      <c r="AY107" s="123">
        <v>8.109128655653361</v>
      </c>
      <c r="AZ107" s="123">
        <v>-2.9709059493392345</v>
      </c>
      <c r="BB107" s="123">
        <v>7.921537235480867</v>
      </c>
      <c r="BC107" s="123">
        <v>-3.569805826147268</v>
      </c>
      <c r="BE107" s="123">
        <v>7.859744921528722</v>
      </c>
      <c r="BF107" s="123">
        <v>-4.097269307609215</v>
      </c>
      <c r="BH107" s="123">
        <v>7.9118102054800765</v>
      </c>
      <c r="BI107" s="123">
        <v>-4.538507785924271</v>
      </c>
      <c r="BK107" s="123">
        <v>8.064333355190724</v>
      </c>
      <c r="BL107" s="123">
        <v>-4.880131577196131</v>
      </c>
      <c r="BN107" s="123">
        <v>8.302599560827574</v>
      </c>
      <c r="BO107" s="123">
        <v>-5.11028161924833</v>
      </c>
      <c r="BQ107" s="123">
        <v>8.610733351388006</v>
      </c>
      <c r="BR107" s="123">
        <v>-5.218747547480934</v>
      </c>
      <c r="BT107" s="123">
        <v>8.971863043287028</v>
      </c>
      <c r="BU107" s="123">
        <v>-5.197071219576957</v>
      </c>
      <c r="BW107" s="123">
        <v>9.368293908212816</v>
      </c>
      <c r="BX107" s="123">
        <v>-5.038634868920436</v>
      </c>
      <c r="BZ107" s="123">
        <v>9.781688682346033</v>
      </c>
      <c r="CA107" s="123">
        <v>-4.738733181479562</v>
      </c>
      <c r="CC107" s="123">
        <v>10.193253983763361</v>
      </c>
      <c r="CD107" s="123">
        <v>-4.2946287108447</v>
      </c>
      <c r="CF107" s="123">
        <v>10.583931159783297</v>
      </c>
      <c r="CG107" s="123">
        <v>-3.7055901702665266</v>
      </c>
      <c r="CI107" s="123">
        <v>10.934590051477317</v>
      </c>
      <c r="CJ107" s="123">
        <v>-2.972913268058766</v>
      </c>
    </row>
    <row r="108" spans="2:88" ht="12.75">
      <c r="B108" s="104"/>
      <c r="C108" s="109">
        <f t="shared" si="9"/>
        <v>8</v>
      </c>
      <c r="D108" s="109">
        <f t="shared" si="7"/>
        <v>6.3872938809514075</v>
      </c>
      <c r="E108" s="105">
        <f t="shared" si="8"/>
        <v>0.47401262184262416</v>
      </c>
      <c r="O108" s="63">
        <f t="shared" si="12"/>
        <v>69</v>
      </c>
      <c r="P108" s="64">
        <f t="shared" si="13"/>
        <v>0</v>
      </c>
      <c r="Q108" s="65">
        <f t="shared" si="14"/>
        <v>0</v>
      </c>
      <c r="R108" s="70"/>
      <c r="S108" s="66">
        <f t="shared" si="15"/>
        <v>0</v>
      </c>
      <c r="U108" s="104">
        <f t="shared" si="10"/>
        <v>11.00730698358835</v>
      </c>
      <c r="V108" s="105">
        <f t="shared" si="11"/>
        <v>-2.9879281064311676</v>
      </c>
      <c r="AA108" s="123">
        <v>11.00730698358835</v>
      </c>
      <c r="AB108" s="123">
        <v>-2.987928106431167</v>
      </c>
      <c r="AD108" s="123">
        <v>13.58548267782044</v>
      </c>
      <c r="AE108" s="123">
        <v>1.682919833650184</v>
      </c>
      <c r="AG108" s="123">
        <v>12.334744038789626</v>
      </c>
      <c r="AH108" s="123">
        <v>1.0826722361865948</v>
      </c>
      <c r="AJ108" s="123">
        <v>11.243378341770327</v>
      </c>
      <c r="AK108" s="123">
        <v>0.42497668334544025</v>
      </c>
      <c r="AM108" s="123">
        <v>10.31246575723351</v>
      </c>
      <c r="AN108" s="123">
        <v>-0.27018103362467505</v>
      </c>
      <c r="AP108" s="123">
        <v>9.541026594307166</v>
      </c>
      <c r="AQ108" s="123">
        <v>-0.9830104937994029</v>
      </c>
      <c r="AS108" s="123">
        <v>8.926059002702162</v>
      </c>
      <c r="AT108" s="123">
        <v>-1.6941100478458764</v>
      </c>
      <c r="AV108" s="123">
        <v>8.462593859046173</v>
      </c>
      <c r="AW108" s="123">
        <v>-2.3846555071954056</v>
      </c>
      <c r="AY108" s="123">
        <v>8.143766332542842</v>
      </c>
      <c r="AZ108" s="123">
        <v>-3.0365826493681616</v>
      </c>
      <c r="BB108" s="123">
        <v>7.960903502126518</v>
      </c>
      <c r="BC108" s="123">
        <v>-3.632762117630912</v>
      </c>
      <c r="BE108" s="123">
        <v>7.903627279229044</v>
      </c>
      <c r="BF108" s="123">
        <v>-4.1571653531352</v>
      </c>
      <c r="BH108" s="123">
        <v>7.959971777720611</v>
      </c>
      <c r="BI108" s="123">
        <v>-4.595020267256361</v>
      </c>
      <c r="BK108" s="123">
        <v>8.116514166301048</v>
      </c>
      <c r="BL108" s="123">
        <v>-4.932955440542717</v>
      </c>
      <c r="BN108" s="123">
        <v>8.35851793932728</v>
      </c>
      <c r="BO108" s="123">
        <v>-5.159131721939662</v>
      </c>
      <c r="BQ108" s="123">
        <v>8.67008745044645</v>
      </c>
      <c r="BR108" s="123">
        <v>-5.263360197166312</v>
      </c>
      <c r="BT108" s="123">
        <v>9.034332470089415</v>
      </c>
      <c r="BU108" s="123">
        <v>-5.23720559763332</v>
      </c>
      <c r="BW108" s="123">
        <v>9.433541453437304</v>
      </c>
      <c r="BX108" s="123">
        <v>-5.074074330388809</v>
      </c>
      <c r="BZ108" s="123">
        <v>9.849362140416181</v>
      </c>
      <c r="CA108" s="123">
        <v>-4.769286424512307</v>
      </c>
      <c r="CC108" s="123">
        <v>10.262988054050194</v>
      </c>
      <c r="CD108" s="123">
        <v>-4.320130809350918</v>
      </c>
      <c r="CF108" s="123">
        <v>10.65534941849434</v>
      </c>
      <c r="CG108" s="123">
        <v>-3.725903464181401</v>
      </c>
      <c r="CI108" s="123">
        <v>11.00730698358835</v>
      </c>
      <c r="CJ108" s="123">
        <v>-2.9879281064311676</v>
      </c>
    </row>
    <row r="109" spans="2:88" ht="12.75">
      <c r="B109" s="104"/>
      <c r="C109" s="109">
        <f t="shared" si="9"/>
        <v>9</v>
      </c>
      <c r="D109" s="109">
        <f t="shared" si="7"/>
        <v>5.8086681252897385</v>
      </c>
      <c r="E109" s="105">
        <f t="shared" si="8"/>
        <v>0.6443114428294181</v>
      </c>
      <c r="O109" s="63">
        <f t="shared" si="12"/>
        <v>70</v>
      </c>
      <c r="P109" s="64">
        <f t="shared" si="13"/>
        <v>0</v>
      </c>
      <c r="Q109" s="65">
        <f t="shared" si="14"/>
        <v>0</v>
      </c>
      <c r="R109" s="70"/>
      <c r="S109" s="66">
        <f t="shared" si="15"/>
        <v>0</v>
      </c>
      <c r="U109" s="104">
        <f t="shared" si="10"/>
        <v>11.081004438262541</v>
      </c>
      <c r="V109" s="105">
        <f t="shared" si="11"/>
        <v>-2.996977015842551</v>
      </c>
      <c r="AA109" s="123">
        <v>11.081004438262541</v>
      </c>
      <c r="AB109" s="123">
        <v>-2.9969770158425506</v>
      </c>
      <c r="AD109" s="123">
        <v>13.589368670378672</v>
      </c>
      <c r="AE109" s="123">
        <v>1.6087706822806127</v>
      </c>
      <c r="AG109" s="123">
        <v>12.3440636791615</v>
      </c>
      <c r="AH109" s="123">
        <v>1.0090085280914374</v>
      </c>
      <c r="AJ109" s="123">
        <v>11.258081322633204</v>
      </c>
      <c r="AK109" s="123">
        <v>0.35219605446154256</v>
      </c>
      <c r="AM109" s="123">
        <v>10.33247271204827</v>
      </c>
      <c r="AN109" s="123">
        <v>-0.34168571421293725</v>
      </c>
      <c r="AP109" s="123">
        <v>9.566229525737988</v>
      </c>
      <c r="AQ109" s="123">
        <v>-1.0528532445634098</v>
      </c>
      <c r="AS109" s="123">
        <v>8.956321865585014</v>
      </c>
      <c r="AT109" s="123">
        <v>-1.7619138583370542</v>
      </c>
      <c r="AV109" s="123">
        <v>8.497753294759214</v>
      </c>
      <c r="AW109" s="123">
        <v>-2.450054373143755</v>
      </c>
      <c r="AY109" s="123">
        <v>8.183632550814572</v>
      </c>
      <c r="AZ109" s="123">
        <v>-3.099223548369538</v>
      </c>
      <c r="BB109" s="123">
        <v>8.005261305521714</v>
      </c>
      <c r="BC109" s="123">
        <v>-3.6923069147583063</v>
      </c>
      <c r="BE109" s="123">
        <v>7.952237224782293</v>
      </c>
      <c r="BF109" s="123">
        <v>-4.213292626187613</v>
      </c>
      <c r="BH109" s="123">
        <v>8.01257146944697</v>
      </c>
      <c r="BI109" s="123">
        <v>-4.647427041792499</v>
      </c>
      <c r="BK109" s="123">
        <v>8.172819671606861</v>
      </c>
      <c r="BL109" s="123">
        <v>-4.9813588253339365</v>
      </c>
      <c r="BN109" s="123">
        <v>8.418225321675397</v>
      </c>
      <c r="BO109" s="123">
        <v>-5.203270436013879</v>
      </c>
      <c r="BQ109" s="123">
        <v>8.73287441000252</v>
      </c>
      <c r="BR109" s="123">
        <v>-5.302995980200009</v>
      </c>
      <c r="BT109" s="123">
        <v>9.099860083493065</v>
      </c>
      <c r="BU109" s="123">
        <v>-5.272124496078316</v>
      </c>
      <c r="BW109" s="123">
        <v>9.501456003306947</v>
      </c>
      <c r="BX109" s="123">
        <v>-5.104087852391295</v>
      </c>
      <c r="BZ109" s="123">
        <v>9.919297024711797</v>
      </c>
      <c r="CA109" s="123">
        <v>-4.794232557389943</v>
      </c>
      <c r="CC109" s="123">
        <v>10.33456576498736</v>
      </c>
      <c r="CD109" s="123">
        <v>-4.339874894135617</v>
      </c>
      <c r="CF109" s="123">
        <v>10.72818358032736</v>
      </c>
      <c r="CG109" s="123">
        <v>-3.740338922507051</v>
      </c>
      <c r="CI109" s="123">
        <v>11.081004438262541</v>
      </c>
      <c r="CJ109" s="123">
        <v>-2.996977015842551</v>
      </c>
    </row>
    <row r="110" spans="2:88" ht="12.75">
      <c r="B110" s="104"/>
      <c r="C110" s="109">
        <f t="shared" si="9"/>
        <v>10</v>
      </c>
      <c r="D110" s="109">
        <f t="shared" si="7"/>
        <v>5.225512944952821</v>
      </c>
      <c r="E110" s="105">
        <f t="shared" si="8"/>
        <v>0.7983876875615246</v>
      </c>
      <c r="O110" s="63">
        <f t="shared" si="12"/>
        <v>71</v>
      </c>
      <c r="P110" s="64">
        <f t="shared" si="13"/>
        <v>0</v>
      </c>
      <c r="Q110" s="65">
        <f t="shared" si="14"/>
        <v>0</v>
      </c>
      <c r="R110" s="70"/>
      <c r="S110" s="66">
        <f t="shared" si="15"/>
        <v>0</v>
      </c>
      <c r="U110" s="104">
        <f t="shared" si="10"/>
        <v>11.155193784895152</v>
      </c>
      <c r="V110" s="105">
        <f t="shared" si="11"/>
        <v>-3.0000000000000013</v>
      </c>
      <c r="AA110" s="123">
        <v>11.155193784895152</v>
      </c>
      <c r="AB110" s="123">
        <v>-3</v>
      </c>
      <c r="AD110" s="123">
        <v>13.599274456988233</v>
      </c>
      <c r="AE110" s="123">
        <v>1.5351835028358551</v>
      </c>
      <c r="AG110" s="123">
        <v>12.359345605414102</v>
      </c>
      <c r="AH110" s="123">
        <v>0.9363472569974065</v>
      </c>
      <c r="AJ110" s="123">
        <v>11.278656896848485</v>
      </c>
      <c r="AK110" s="123">
        <v>0.2808529165105029</v>
      </c>
      <c r="AM110" s="123">
        <v>10.358230867488741</v>
      </c>
      <c r="AN110" s="123">
        <v>-0.41132560949785946</v>
      </c>
      <c r="AP110" s="123">
        <v>9.597031220146139</v>
      </c>
      <c r="AQ110" s="123">
        <v>-1.1204139817454197</v>
      </c>
      <c r="AS110" s="123">
        <v>8.992000831731987</v>
      </c>
      <c r="AT110" s="123">
        <v>-1.8270307452533756</v>
      </c>
      <c r="AV110" s="123">
        <v>8.538116937953584</v>
      </c>
      <c r="AW110" s="123">
        <v>-2.512375909510149</v>
      </c>
      <c r="AY110" s="123">
        <v>8.228462988526513</v>
      </c>
      <c r="AZ110" s="123">
        <v>-3.1584133231752047</v>
      </c>
      <c r="BB110" s="123">
        <v>8.054316543510641</v>
      </c>
      <c r="BC110" s="123">
        <v>-3.748045422209079</v>
      </c>
      <c r="BE110" s="123">
        <v>8.005252463379286</v>
      </c>
      <c r="BF110" s="123">
        <v>-4.265278990394911</v>
      </c>
      <c r="BH110" s="123">
        <v>8.069260532940648</v>
      </c>
      <c r="BI110" s="123">
        <v>-4.695380640898298</v>
      </c>
      <c r="BK110" s="123">
        <v>8.232876553016933</v>
      </c>
      <c r="BL110" s="123">
        <v>-5.025020806304644</v>
      </c>
      <c r="BN110" s="123">
        <v>8.481325834575177</v>
      </c>
      <c r="BO110" s="123">
        <v>-5.242405111926358</v>
      </c>
      <c r="BQ110" s="123">
        <v>8.798677938473919</v>
      </c>
      <c r="BR110" s="123">
        <v>-5.337392102477148</v>
      </c>
      <c r="BT110" s="123">
        <v>9.168011420767805</v>
      </c>
      <c r="BU110" s="123">
        <v>-5.301596394806673</v>
      </c>
      <c r="BW110" s="123">
        <v>9.571587269169036</v>
      </c>
      <c r="BX110" s="123">
        <v>-5.128476438565382</v>
      </c>
      <c r="BZ110" s="123">
        <v>9.991029651311141</v>
      </c>
      <c r="CA110" s="123">
        <v>-4.813406181673031</v>
      </c>
      <c r="CC110" s="123">
        <v>10.407512540345115</v>
      </c>
      <c r="CD110" s="123">
        <v>-4.353730057501497</v>
      </c>
      <c r="CF110" s="123">
        <v>10.801950738502201</v>
      </c>
      <c r="CG110" s="123">
        <v>-3.7488008349267203</v>
      </c>
      <c r="CI110" s="123">
        <v>11.155193784895152</v>
      </c>
      <c r="CJ110" s="123">
        <v>-3</v>
      </c>
    </row>
    <row r="111" spans="2:88" ht="12.75">
      <c r="B111" s="104"/>
      <c r="C111" s="109">
        <f t="shared" si="9"/>
        <v>11</v>
      </c>
      <c r="D111" s="109">
        <f t="shared" si="7"/>
        <v>4.638283066808564</v>
      </c>
      <c r="E111" s="105">
        <f t="shared" si="8"/>
        <v>0.9361212120180284</v>
      </c>
      <c r="O111" s="63">
        <f t="shared" si="12"/>
        <v>72</v>
      </c>
      <c r="P111" s="64">
        <f t="shared" si="13"/>
        <v>0</v>
      </c>
      <c r="Q111" s="65">
        <f t="shared" si="14"/>
        <v>0</v>
      </c>
      <c r="R111" s="70"/>
      <c r="S111" s="66">
        <f t="shared" si="15"/>
        <v>0</v>
      </c>
      <c r="U111" s="104">
        <f t="shared" si="10"/>
        <v>11.30973336</v>
      </c>
      <c r="V111" s="105">
        <f t="shared" si="11"/>
        <v>-3.0000000000000013</v>
      </c>
      <c r="AA111" s="123">
        <v>11.30973336</v>
      </c>
      <c r="AB111" s="123">
        <v>-3</v>
      </c>
      <c r="AD111" s="123">
        <v>13.626109972582613</v>
      </c>
      <c r="AE111" s="123">
        <v>1.3829917311253888</v>
      </c>
      <c r="AG111" s="123">
        <v>12.397282828291246</v>
      </c>
      <c r="AH111" s="123">
        <v>0.7865365517926173</v>
      </c>
      <c r="AJ111" s="123">
        <v>11.327491042270426</v>
      </c>
      <c r="AK111" s="123">
        <v>0.13423195445358482</v>
      </c>
      <c r="AM111" s="123">
        <v>10.417698329241954</v>
      </c>
      <c r="AN111" s="123">
        <v>-0.5539653699653271</v>
      </c>
      <c r="AP111" s="123">
        <v>9.66681099348517</v>
      </c>
      <c r="AQ111" s="123">
        <v>-1.2583025726670072</v>
      </c>
      <c r="AS111" s="123">
        <v>9.071716246159756</v>
      </c>
      <c r="AT111" s="123">
        <v>-1.9594238454368678</v>
      </c>
      <c r="AV111" s="123">
        <v>8.627337690484847</v>
      </c>
      <c r="AW111" s="123">
        <v>-2.638558862365682</v>
      </c>
      <c r="AY111" s="123">
        <v>8.326707466458942</v>
      </c>
      <c r="AZ111" s="123">
        <v>-3.277704994424171</v>
      </c>
      <c r="BB111" s="123">
        <v>8.161054424165226</v>
      </c>
      <c r="BC111" s="123">
        <v>-3.859801876639929</v>
      </c>
      <c r="BE111" s="123">
        <v>8.11990757677668</v>
      </c>
      <c r="BF111" s="123">
        <v>-4.368896967818799</v>
      </c>
      <c r="BH111" s="123">
        <v>8.191213971960789</v>
      </c>
      <c r="BI111" s="123">
        <v>-4.790300812541355</v>
      </c>
      <c r="BK111" s="123">
        <v>8.361470014253287</v>
      </c>
      <c r="BL111" s="123">
        <v>-5.110730794058934</v>
      </c>
      <c r="BN111" s="123">
        <v>8.615865171849746</v>
      </c>
      <c r="BO111" s="123">
        <v>-5.318442254161626</v>
      </c>
      <c r="BQ111" s="123">
        <v>8.938436909831147</v>
      </c>
      <c r="BR111" s="123">
        <v>-5.403345951483523</v>
      </c>
      <c r="BT111" s="123">
        <v>9.312235608721174</v>
      </c>
      <c r="BU111" s="123">
        <v>-5.357110932387181</v>
      </c>
      <c r="BW111" s="123">
        <v>9.719498153038876</v>
      </c>
      <c r="BX111" s="123">
        <v>-5.1732519978184985</v>
      </c>
      <c r="BZ111" s="123">
        <v>10.141828809671232</v>
      </c>
      <c r="CA111" s="123">
        <v>-4.847201064591529</v>
      </c>
      <c r="CC111" s="123">
        <v>10.560385960893315</v>
      </c>
      <c r="CD111" s="123">
        <v>-4.376361839655797</v>
      </c>
      <c r="CF111" s="123">
        <v>10.956073212090462</v>
      </c>
      <c r="CG111" s="123">
        <v>-3.7601473501900755</v>
      </c>
      <c r="CI111" s="123">
        <v>11.30973336</v>
      </c>
      <c r="CJ111" s="123">
        <v>-3</v>
      </c>
    </row>
    <row r="112" spans="2:22" ht="12.75">
      <c r="B112" s="104"/>
      <c r="C112" s="109">
        <f t="shared" si="9"/>
        <v>12</v>
      </c>
      <c r="D112" s="109">
        <f t="shared" si="7"/>
        <v>4.047436395051651</v>
      </c>
      <c r="E112" s="105">
        <f t="shared" si="8"/>
        <v>1.0574046157396766</v>
      </c>
      <c r="O112" s="63">
        <f t="shared" si="12"/>
        <v>73</v>
      </c>
      <c r="P112" s="64">
        <f t="shared" si="13"/>
        <v>0</v>
      </c>
      <c r="Q112" s="65">
        <f t="shared" si="14"/>
        <v>0</v>
      </c>
      <c r="R112" s="70"/>
      <c r="S112" s="66">
        <f t="shared" si="15"/>
        <v>0</v>
      </c>
      <c r="U112" s="104">
        <f t="shared" si="10"/>
        <v>0</v>
      </c>
      <c r="V112" s="105">
        <f t="shared" si="11"/>
        <v>0</v>
      </c>
    </row>
    <row r="113" spans="2:22" ht="12.75">
      <c r="B113" s="104"/>
      <c r="C113" s="109">
        <f t="shared" si="9"/>
        <v>13</v>
      </c>
      <c r="D113" s="109">
        <f t="shared" si="7"/>
        <v>3.4534336541436317</v>
      </c>
      <c r="E113" s="105">
        <f t="shared" si="8"/>
        <v>1.162143325576539</v>
      </c>
      <c r="O113" s="63">
        <f t="shared" si="12"/>
        <v>74</v>
      </c>
      <c r="P113" s="64">
        <f t="shared" si="13"/>
        <v>0</v>
      </c>
      <c r="Q113" s="65">
        <f t="shared" si="14"/>
        <v>0</v>
      </c>
      <c r="R113" s="70"/>
      <c r="S113" s="66">
        <f t="shared" si="15"/>
        <v>0</v>
      </c>
      <c r="U113" s="104">
        <f t="shared" si="10"/>
        <v>0</v>
      </c>
      <c r="V113" s="105">
        <f t="shared" si="11"/>
        <v>0</v>
      </c>
    </row>
    <row r="114" spans="2:22" ht="12.75">
      <c r="B114" s="104"/>
      <c r="C114" s="109">
        <f t="shared" si="9"/>
        <v>14</v>
      </c>
      <c r="D114" s="109">
        <f t="shared" si="7"/>
        <v>2.8567380295538425</v>
      </c>
      <c r="E114" s="105">
        <f t="shared" si="8"/>
        <v>1.2502556694332996</v>
      </c>
      <c r="O114" s="63">
        <f t="shared" si="12"/>
        <v>75</v>
      </c>
      <c r="P114" s="64">
        <f t="shared" si="13"/>
        <v>0</v>
      </c>
      <c r="Q114" s="65">
        <f t="shared" si="14"/>
        <v>0</v>
      </c>
      <c r="R114" s="70"/>
      <c r="S114" s="66">
        <f t="shared" si="15"/>
        <v>0</v>
      </c>
      <c r="U114" s="104">
        <f t="shared" si="10"/>
        <v>0</v>
      </c>
      <c r="V114" s="105">
        <f t="shared" si="11"/>
        <v>0</v>
      </c>
    </row>
    <row r="115" spans="2:22" ht="12.75">
      <c r="B115" s="104"/>
      <c r="C115" s="109">
        <f t="shared" si="9"/>
        <v>15</v>
      </c>
      <c r="D115" s="109">
        <f t="shared" si="7"/>
        <v>2.257814806581314</v>
      </c>
      <c r="E115" s="105">
        <f t="shared" si="8"/>
        <v>1.3216729399547043</v>
      </c>
      <c r="O115" s="63">
        <f t="shared" si="12"/>
        <v>76</v>
      </c>
      <c r="P115" s="64">
        <f t="shared" si="13"/>
        <v>0</v>
      </c>
      <c r="Q115" s="65">
        <f t="shared" si="14"/>
        <v>0</v>
      </c>
      <c r="R115" s="70"/>
      <c r="S115" s="66">
        <f t="shared" si="15"/>
        <v>0</v>
      </c>
      <c r="U115" s="104">
        <f t="shared" si="10"/>
        <v>0</v>
      </c>
      <c r="V115" s="105">
        <f t="shared" si="11"/>
        <v>0</v>
      </c>
    </row>
    <row r="116" spans="2:22" ht="12.75">
      <c r="B116" s="104"/>
      <c r="C116" s="109">
        <f t="shared" si="9"/>
        <v>16</v>
      </c>
      <c r="D116" s="109">
        <f t="shared" si="7"/>
        <v>1.657131007539281</v>
      </c>
      <c r="E116" s="105">
        <f t="shared" si="8"/>
        <v>1.376339448101478</v>
      </c>
      <c r="O116" s="63">
        <f t="shared" si="12"/>
        <v>77</v>
      </c>
      <c r="P116" s="64">
        <f t="shared" si="13"/>
        <v>0</v>
      </c>
      <c r="Q116" s="65">
        <f t="shared" si="14"/>
        <v>0</v>
      </c>
      <c r="R116" s="70"/>
      <c r="S116" s="66">
        <f t="shared" si="15"/>
        <v>0</v>
      </c>
      <c r="U116" s="104">
        <f t="shared" si="10"/>
        <v>0</v>
      </c>
      <c r="V116" s="105">
        <f t="shared" si="11"/>
        <v>0</v>
      </c>
    </row>
    <row r="117" spans="2:22" ht="12.75">
      <c r="B117" s="104"/>
      <c r="C117" s="109">
        <f t="shared" si="9"/>
        <v>17</v>
      </c>
      <c r="D117" s="109">
        <f t="shared" si="7"/>
        <v>1.0551550275852453</v>
      </c>
      <c r="E117" s="105">
        <f t="shared" si="8"/>
        <v>1.4142125665749767</v>
      </c>
      <c r="O117" s="63">
        <f t="shared" si="12"/>
        <v>78</v>
      </c>
      <c r="P117" s="64">
        <f t="shared" si="13"/>
        <v>0</v>
      </c>
      <c r="Q117" s="65">
        <f t="shared" si="14"/>
        <v>0</v>
      </c>
      <c r="R117" s="70"/>
      <c r="S117" s="66">
        <f t="shared" si="15"/>
        <v>0</v>
      </c>
      <c r="U117" s="104">
        <f t="shared" si="10"/>
        <v>0</v>
      </c>
      <c r="V117" s="105">
        <f t="shared" si="11"/>
        <v>0</v>
      </c>
    </row>
    <row r="118" spans="2:22" ht="12.75">
      <c r="B118" s="104"/>
      <c r="C118" s="109">
        <f t="shared" si="9"/>
        <v>18</v>
      </c>
      <c r="D118" s="109">
        <f t="shared" si="7"/>
        <v>0.4523562694805109</v>
      </c>
      <c r="E118" s="105">
        <f t="shared" si="8"/>
        <v>1.4352627630566617</v>
      </c>
      <c r="O118" s="63">
        <f t="shared" si="12"/>
        <v>79</v>
      </c>
      <c r="P118" s="64">
        <f t="shared" si="13"/>
        <v>0</v>
      </c>
      <c r="Q118" s="65">
        <f t="shared" si="14"/>
        <v>0</v>
      </c>
      <c r="R118" s="70"/>
      <c r="S118" s="66">
        <f t="shared" si="15"/>
        <v>0</v>
      </c>
      <c r="U118" s="104">
        <f t="shared" si="10"/>
        <v>0</v>
      </c>
      <c r="V118" s="105">
        <f t="shared" si="11"/>
        <v>0</v>
      </c>
    </row>
    <row r="119" spans="2:22" ht="12.75">
      <c r="B119" s="104"/>
      <c r="C119" s="109">
        <f t="shared" si="9"/>
        <v>19</v>
      </c>
      <c r="D119" s="109">
        <f t="shared" si="7"/>
        <v>-0.15079522243596974</v>
      </c>
      <c r="E119" s="105">
        <f t="shared" si="8"/>
        <v>1.4394736232365255</v>
      </c>
      <c r="O119" s="63">
        <f t="shared" si="12"/>
        <v>80</v>
      </c>
      <c r="P119" s="64">
        <f t="shared" si="13"/>
        <v>0</v>
      </c>
      <c r="Q119" s="65">
        <f t="shared" si="14"/>
        <v>0</v>
      </c>
      <c r="R119" s="70"/>
      <c r="S119" s="66">
        <f t="shared" si="15"/>
        <v>0</v>
      </c>
      <c r="U119" s="104">
        <f t="shared" si="10"/>
        <v>0</v>
      </c>
      <c r="V119" s="105">
        <f t="shared" si="11"/>
        <v>0</v>
      </c>
    </row>
    <row r="120" spans="2:22" ht="12.75">
      <c r="B120" s="104"/>
      <c r="C120" s="109">
        <f t="shared" si="9"/>
        <v>20</v>
      </c>
      <c r="D120" s="109">
        <f t="shared" si="7"/>
        <v>-0.7538291287740219</v>
      </c>
      <c r="E120" s="105">
        <f t="shared" si="8"/>
        <v>1.4268418636124687</v>
      </c>
      <c r="O120" s="63">
        <f t="shared" si="12"/>
        <v>81</v>
      </c>
      <c r="P120" s="64">
        <f t="shared" si="13"/>
        <v>0</v>
      </c>
      <c r="Q120" s="65">
        <f t="shared" si="14"/>
        <v>0</v>
      </c>
      <c r="R120" s="70"/>
      <c r="S120" s="66">
        <f t="shared" si="15"/>
        <v>0</v>
      </c>
      <c r="U120" s="104">
        <f t="shared" si="10"/>
        <v>0</v>
      </c>
      <c r="V120" s="105">
        <f t="shared" si="11"/>
        <v>0</v>
      </c>
    </row>
    <row r="121" spans="2:22" ht="12.75">
      <c r="B121" s="104"/>
      <c r="C121" s="109">
        <f t="shared" si="9"/>
        <v>21</v>
      </c>
      <c r="D121" s="109">
        <f t="shared" si="7"/>
        <v>-1.3562752218331682</v>
      </c>
      <c r="E121" s="105">
        <f t="shared" si="8"/>
        <v>1.3973773340506654</v>
      </c>
      <c r="O121" s="63">
        <f t="shared" si="12"/>
        <v>82</v>
      </c>
      <c r="P121" s="64">
        <f t="shared" si="13"/>
        <v>0</v>
      </c>
      <c r="Q121" s="65">
        <f t="shared" si="14"/>
        <v>0</v>
      </c>
      <c r="R121" s="70"/>
      <c r="S121" s="66">
        <f t="shared" si="15"/>
        <v>0</v>
      </c>
      <c r="U121" s="104">
        <f t="shared" si="10"/>
        <v>0</v>
      </c>
      <c r="V121" s="105">
        <f t="shared" si="11"/>
        <v>0</v>
      </c>
    </row>
    <row r="122" spans="2:22" ht="12.75">
      <c r="B122" s="104"/>
      <c r="C122" s="109">
        <f t="shared" si="9"/>
        <v>22</v>
      </c>
      <c r="D122" s="109">
        <f t="shared" si="7"/>
        <v>-1.9576637322720516</v>
      </c>
      <c r="E122" s="105">
        <f t="shared" si="8"/>
        <v>1.3511030101049593</v>
      </c>
      <c r="O122" s="63">
        <f t="shared" si="12"/>
        <v>83</v>
      </c>
      <c r="P122" s="64">
        <f t="shared" si="13"/>
        <v>0</v>
      </c>
      <c r="Q122" s="65">
        <f t="shared" si="14"/>
        <v>0</v>
      </c>
      <c r="R122" s="70"/>
      <c r="S122" s="66">
        <f t="shared" si="15"/>
        <v>0</v>
      </c>
      <c r="U122" s="104">
        <f t="shared" si="10"/>
        <v>0</v>
      </c>
      <c r="V122" s="105">
        <f t="shared" si="11"/>
        <v>0</v>
      </c>
    </row>
    <row r="123" spans="2:22" ht="12.75">
      <c r="B123" s="104"/>
      <c r="C123" s="109">
        <f t="shared" si="9"/>
        <v>23</v>
      </c>
      <c r="D123" s="109">
        <f t="shared" si="7"/>
        <v>-2.5575257154204216</v>
      </c>
      <c r="E123" s="105">
        <f t="shared" si="8"/>
        <v>1.2880549751011992</v>
      </c>
      <c r="O123" s="63">
        <f t="shared" si="12"/>
        <v>84</v>
      </c>
      <c r="P123" s="64">
        <f t="shared" si="13"/>
        <v>0</v>
      </c>
      <c r="Q123" s="65">
        <f t="shared" si="14"/>
        <v>0</v>
      </c>
      <c r="R123" s="70"/>
      <c r="S123" s="66">
        <f t="shared" si="15"/>
        <v>0</v>
      </c>
      <c r="U123" s="104">
        <f t="shared" si="10"/>
        <v>0</v>
      </c>
      <c r="V123" s="105">
        <f t="shared" si="11"/>
        <v>0</v>
      </c>
    </row>
    <row r="124" spans="2:22" ht="12.75">
      <c r="B124" s="104"/>
      <c r="C124" s="109">
        <f t="shared" si="9"/>
        <v>24</v>
      </c>
      <c r="D124" s="109">
        <f t="shared" si="7"/>
        <v>-3.15539341694809</v>
      </c>
      <c r="E124" s="105">
        <f t="shared" si="8"/>
        <v>1.2082823920005468</v>
      </c>
      <c r="O124" s="63">
        <f t="shared" si="12"/>
        <v>85</v>
      </c>
      <c r="P124" s="64">
        <f t="shared" si="13"/>
        <v>0</v>
      </c>
      <c r="Q124" s="65">
        <f t="shared" si="14"/>
        <v>0</v>
      </c>
      <c r="R124" s="70"/>
      <c r="S124" s="66">
        <f t="shared" si="15"/>
        <v>0</v>
      </c>
      <c r="U124" s="104">
        <f t="shared" si="10"/>
        <v>0</v>
      </c>
      <c r="V124" s="105">
        <f t="shared" si="11"/>
        <v>0</v>
      </c>
    </row>
    <row r="125" spans="2:22" ht="13.5" thickBot="1">
      <c r="B125" s="110"/>
      <c r="C125" s="111">
        <f t="shared" si="9"/>
        <v>25</v>
      </c>
      <c r="D125" s="111">
        <f t="shared" si="7"/>
        <v>-3.7508006376056953</v>
      </c>
      <c r="E125" s="112">
        <f t="shared" si="8"/>
        <v>1.111847465063692</v>
      </c>
      <c r="O125" s="63">
        <f t="shared" si="12"/>
        <v>86</v>
      </c>
      <c r="P125" s="64">
        <f t="shared" si="13"/>
        <v>0</v>
      </c>
      <c r="Q125" s="65">
        <f t="shared" si="14"/>
        <v>0</v>
      </c>
      <c r="R125" s="70"/>
      <c r="S125" s="66">
        <f t="shared" si="15"/>
        <v>0</v>
      </c>
      <c r="U125" s="104">
        <f t="shared" si="10"/>
        <v>0</v>
      </c>
      <c r="V125" s="105">
        <f t="shared" si="11"/>
        <v>0</v>
      </c>
    </row>
    <row r="126" spans="15:22" ht="12.75">
      <c r="O126" s="63">
        <f t="shared" si="12"/>
        <v>87</v>
      </c>
      <c r="P126" s="64">
        <f t="shared" si="13"/>
        <v>0</v>
      </c>
      <c r="Q126" s="65">
        <f t="shared" si="14"/>
        <v>0</v>
      </c>
      <c r="R126" s="70"/>
      <c r="S126" s="66">
        <f t="shared" si="15"/>
        <v>0</v>
      </c>
      <c r="U126" s="104">
        <f t="shared" si="10"/>
        <v>0</v>
      </c>
      <c r="V126" s="105">
        <f t="shared" si="11"/>
        <v>0</v>
      </c>
    </row>
    <row r="127" spans="15:22" ht="12.75">
      <c r="O127" s="63">
        <f t="shared" si="12"/>
        <v>88</v>
      </c>
      <c r="P127" s="64">
        <f t="shared" si="13"/>
        <v>0</v>
      </c>
      <c r="Q127" s="65">
        <f t="shared" si="14"/>
        <v>0</v>
      </c>
      <c r="R127" s="70"/>
      <c r="S127" s="66">
        <f t="shared" si="15"/>
        <v>0</v>
      </c>
      <c r="U127" s="104">
        <f t="shared" si="10"/>
        <v>0</v>
      </c>
      <c r="V127" s="105">
        <f t="shared" si="11"/>
        <v>0</v>
      </c>
    </row>
    <row r="128" spans="15:22" ht="12.75">
      <c r="O128" s="63">
        <f t="shared" si="12"/>
        <v>89</v>
      </c>
      <c r="P128" s="64">
        <f t="shared" si="13"/>
        <v>0</v>
      </c>
      <c r="Q128" s="65">
        <f t="shared" si="14"/>
        <v>0</v>
      </c>
      <c r="R128" s="70"/>
      <c r="S128" s="66">
        <f t="shared" si="15"/>
        <v>0</v>
      </c>
      <c r="U128" s="104">
        <f t="shared" si="10"/>
        <v>0</v>
      </c>
      <c r="V128" s="105">
        <f t="shared" si="11"/>
        <v>0</v>
      </c>
    </row>
    <row r="129" spans="15:22" ht="12.75">
      <c r="O129" s="63">
        <f t="shared" si="12"/>
        <v>90</v>
      </c>
      <c r="P129" s="64">
        <f t="shared" si="13"/>
        <v>0</v>
      </c>
      <c r="Q129" s="65">
        <f t="shared" si="14"/>
        <v>0</v>
      </c>
      <c r="R129" s="70"/>
      <c r="S129" s="66">
        <f t="shared" si="15"/>
        <v>0</v>
      </c>
      <c r="U129" s="104">
        <f t="shared" si="10"/>
        <v>0</v>
      </c>
      <c r="V129" s="105">
        <f t="shared" si="11"/>
        <v>0</v>
      </c>
    </row>
    <row r="130" spans="15:22" ht="12.75">
      <c r="O130" s="63">
        <f t="shared" si="12"/>
        <v>91</v>
      </c>
      <c r="P130" s="64">
        <f t="shared" si="13"/>
        <v>0</v>
      </c>
      <c r="Q130" s="65">
        <f t="shared" si="14"/>
        <v>0</v>
      </c>
      <c r="R130" s="70"/>
      <c r="S130" s="66">
        <f t="shared" si="15"/>
        <v>0</v>
      </c>
      <c r="U130" s="104">
        <f t="shared" si="10"/>
        <v>0</v>
      </c>
      <c r="V130" s="105">
        <f t="shared" si="11"/>
        <v>0</v>
      </c>
    </row>
    <row r="131" spans="15:22" ht="12.75">
      <c r="O131" s="63">
        <f t="shared" si="12"/>
        <v>92</v>
      </c>
      <c r="P131" s="64">
        <f t="shared" si="13"/>
        <v>0</v>
      </c>
      <c r="Q131" s="65">
        <f t="shared" si="14"/>
        <v>0</v>
      </c>
      <c r="R131" s="70"/>
      <c r="S131" s="66">
        <f t="shared" si="15"/>
        <v>0</v>
      </c>
      <c r="U131" s="104">
        <f t="shared" si="10"/>
        <v>0</v>
      </c>
      <c r="V131" s="105">
        <f t="shared" si="11"/>
        <v>0</v>
      </c>
    </row>
    <row r="132" spans="15:22" ht="12.75">
      <c r="O132" s="63">
        <f t="shared" si="12"/>
        <v>93</v>
      </c>
      <c r="P132" s="64">
        <f t="shared" si="13"/>
        <v>0</v>
      </c>
      <c r="Q132" s="65">
        <f t="shared" si="14"/>
        <v>0</v>
      </c>
      <c r="R132" s="70"/>
      <c r="S132" s="66">
        <f t="shared" si="15"/>
        <v>0</v>
      </c>
      <c r="U132" s="104">
        <f t="shared" si="10"/>
        <v>0</v>
      </c>
      <c r="V132" s="105">
        <f t="shared" si="11"/>
        <v>0</v>
      </c>
    </row>
    <row r="133" spans="15:22" ht="12.75">
      <c r="O133" s="63">
        <f t="shared" si="12"/>
        <v>94</v>
      </c>
      <c r="P133" s="64">
        <f t="shared" si="13"/>
        <v>0</v>
      </c>
      <c r="Q133" s="65">
        <f t="shared" si="14"/>
        <v>0</v>
      </c>
      <c r="R133" s="70"/>
      <c r="S133" s="66">
        <f t="shared" si="15"/>
        <v>0</v>
      </c>
      <c r="U133" s="104">
        <f t="shared" si="10"/>
        <v>0</v>
      </c>
      <c r="V133" s="105">
        <f t="shared" si="11"/>
        <v>0</v>
      </c>
    </row>
    <row r="134" spans="15:22" ht="12.75">
      <c r="O134" s="63">
        <f t="shared" si="12"/>
        <v>95</v>
      </c>
      <c r="P134" s="64">
        <f t="shared" si="13"/>
        <v>0</v>
      </c>
      <c r="Q134" s="65">
        <f t="shared" si="14"/>
        <v>0</v>
      </c>
      <c r="R134" s="70"/>
      <c r="S134" s="66">
        <f t="shared" si="15"/>
        <v>0</v>
      </c>
      <c r="U134" s="104">
        <f t="shared" si="10"/>
        <v>0</v>
      </c>
      <c r="V134" s="105">
        <f t="shared" si="11"/>
        <v>0</v>
      </c>
    </row>
    <row r="135" spans="15:22" ht="12.75">
      <c r="O135" s="63">
        <f t="shared" si="12"/>
        <v>96</v>
      </c>
      <c r="P135" s="64">
        <f t="shared" si="13"/>
        <v>0</v>
      </c>
      <c r="Q135" s="65">
        <f t="shared" si="14"/>
        <v>0</v>
      </c>
      <c r="R135" s="70"/>
      <c r="S135" s="66">
        <f t="shared" si="15"/>
        <v>0</v>
      </c>
      <c r="U135" s="104">
        <f t="shared" si="10"/>
        <v>0</v>
      </c>
      <c r="V135" s="105">
        <f t="shared" si="11"/>
        <v>0</v>
      </c>
    </row>
    <row r="136" spans="15:22" ht="12.75">
      <c r="O136" s="63">
        <f t="shared" si="12"/>
        <v>97</v>
      </c>
      <c r="P136" s="64">
        <f t="shared" si="13"/>
        <v>0</v>
      </c>
      <c r="Q136" s="65">
        <f t="shared" si="14"/>
        <v>0</v>
      </c>
      <c r="R136" s="70"/>
      <c r="S136" s="66">
        <f t="shared" si="15"/>
        <v>0</v>
      </c>
      <c r="U136" s="104">
        <f t="shared" si="10"/>
        <v>0</v>
      </c>
      <c r="V136" s="105">
        <f t="shared" si="11"/>
        <v>0</v>
      </c>
    </row>
    <row r="137" spans="15:22" ht="12.75">
      <c r="O137" s="63">
        <f t="shared" si="12"/>
        <v>98</v>
      </c>
      <c r="P137" s="64">
        <f t="shared" si="13"/>
        <v>0</v>
      </c>
      <c r="Q137" s="65">
        <f t="shared" si="14"/>
        <v>0</v>
      </c>
      <c r="R137" s="70"/>
      <c r="S137" s="66">
        <f t="shared" si="15"/>
        <v>0</v>
      </c>
      <c r="U137" s="104">
        <f t="shared" si="10"/>
        <v>0</v>
      </c>
      <c r="V137" s="105">
        <f t="shared" si="11"/>
        <v>0</v>
      </c>
    </row>
    <row r="138" spans="15:22" ht="12.75">
      <c r="O138" s="63">
        <f t="shared" si="12"/>
        <v>99</v>
      </c>
      <c r="P138" s="64">
        <f t="shared" si="13"/>
        <v>0</v>
      </c>
      <c r="Q138" s="65">
        <f t="shared" si="14"/>
        <v>0</v>
      </c>
      <c r="R138" s="70"/>
      <c r="S138" s="66">
        <f t="shared" si="15"/>
        <v>0</v>
      </c>
      <c r="U138" s="104">
        <f t="shared" si="10"/>
        <v>0</v>
      </c>
      <c r="V138" s="105">
        <f t="shared" si="11"/>
        <v>0</v>
      </c>
    </row>
    <row r="139" spans="15:22" ht="13.5" thickBot="1">
      <c r="O139" s="71">
        <f t="shared" si="12"/>
        <v>100</v>
      </c>
      <c r="P139" s="72">
        <f t="shared" si="13"/>
        <v>0</v>
      </c>
      <c r="Q139" s="73">
        <f t="shared" si="14"/>
        <v>0</v>
      </c>
      <c r="R139" s="74"/>
      <c r="S139" s="75">
        <f t="shared" si="15"/>
        <v>0</v>
      </c>
      <c r="U139" s="104">
        <f t="shared" si="10"/>
        <v>0</v>
      </c>
      <c r="V139" s="105">
        <f t="shared" si="11"/>
        <v>0</v>
      </c>
    </row>
    <row r="140" spans="21:22" ht="12.75">
      <c r="U140" s="104">
        <f t="shared" si="10"/>
        <v>0</v>
      </c>
      <c r="V140" s="105">
        <f t="shared" si="11"/>
        <v>0</v>
      </c>
    </row>
    <row r="141" spans="21:22" ht="12.75">
      <c r="U141" s="104">
        <f t="shared" si="10"/>
        <v>0</v>
      </c>
      <c r="V141" s="105">
        <f t="shared" si="11"/>
        <v>0</v>
      </c>
    </row>
    <row r="142" spans="21:22" ht="12.75">
      <c r="U142" s="104">
        <f t="shared" si="10"/>
        <v>0</v>
      </c>
      <c r="V142" s="105">
        <f t="shared" si="11"/>
        <v>0</v>
      </c>
    </row>
    <row r="143" spans="21:22" ht="12.75">
      <c r="U143" s="104">
        <f t="shared" si="10"/>
        <v>0</v>
      </c>
      <c r="V143" s="105">
        <f t="shared" si="11"/>
        <v>0</v>
      </c>
    </row>
    <row r="144" spans="21:22" ht="12.75">
      <c r="U144" s="104">
        <f t="shared" si="10"/>
        <v>0</v>
      </c>
      <c r="V144" s="105">
        <f t="shared" si="11"/>
        <v>0</v>
      </c>
    </row>
    <row r="145" spans="21:22" ht="12.75">
      <c r="U145" s="104">
        <f t="shared" si="10"/>
        <v>0</v>
      </c>
      <c r="V145" s="105">
        <f t="shared" si="11"/>
        <v>0</v>
      </c>
    </row>
    <row r="146" spans="21:22" ht="12.75">
      <c r="U146" s="104">
        <f t="shared" si="10"/>
        <v>0</v>
      </c>
      <c r="V146" s="105">
        <f t="shared" si="11"/>
        <v>0</v>
      </c>
    </row>
    <row r="147" spans="21:22" ht="12.75">
      <c r="U147" s="104">
        <f t="shared" si="10"/>
        <v>0</v>
      </c>
      <c r="V147" s="105">
        <f t="shared" si="11"/>
        <v>0</v>
      </c>
    </row>
    <row r="148" spans="21:22" ht="12.75">
      <c r="U148" s="104">
        <f t="shared" si="10"/>
        <v>0</v>
      </c>
      <c r="V148" s="105">
        <f t="shared" si="11"/>
        <v>0</v>
      </c>
    </row>
    <row r="149" spans="21:22" ht="12.75">
      <c r="U149" s="104">
        <f t="shared" si="10"/>
        <v>0</v>
      </c>
      <c r="V149" s="105">
        <f t="shared" si="11"/>
        <v>0</v>
      </c>
    </row>
    <row r="150" spans="21:22" ht="12.75">
      <c r="U150" s="104">
        <f t="shared" si="10"/>
        <v>0</v>
      </c>
      <c r="V150" s="105">
        <f t="shared" si="11"/>
        <v>0</v>
      </c>
    </row>
    <row r="151" spans="21:22" ht="12.75">
      <c r="U151" s="104">
        <f t="shared" si="10"/>
        <v>0</v>
      </c>
      <c r="V151" s="105">
        <f t="shared" si="11"/>
        <v>0</v>
      </c>
    </row>
    <row r="152" spans="21:22" ht="12.75">
      <c r="U152" s="104">
        <f t="shared" si="10"/>
        <v>0</v>
      </c>
      <c r="V152" s="105">
        <f t="shared" si="11"/>
        <v>0</v>
      </c>
    </row>
    <row r="153" spans="21:22" ht="12.75">
      <c r="U153" s="104">
        <f t="shared" si="10"/>
        <v>0</v>
      </c>
      <c r="V153" s="105">
        <f t="shared" si="11"/>
        <v>0</v>
      </c>
    </row>
    <row r="154" spans="21:22" ht="12.75">
      <c r="U154" s="104">
        <f t="shared" si="10"/>
        <v>0</v>
      </c>
      <c r="V154" s="105">
        <f t="shared" si="11"/>
        <v>0</v>
      </c>
    </row>
    <row r="155" spans="21:22" ht="12.75">
      <c r="U155" s="104">
        <f t="shared" si="10"/>
        <v>0</v>
      </c>
      <c r="V155" s="105">
        <f t="shared" si="11"/>
        <v>0</v>
      </c>
    </row>
    <row r="156" spans="21:22" ht="12.75">
      <c r="U156" s="104">
        <f t="shared" si="10"/>
        <v>0</v>
      </c>
      <c r="V156" s="105">
        <f t="shared" si="11"/>
        <v>0</v>
      </c>
    </row>
    <row r="157" spans="21:22" ht="12.75">
      <c r="U157" s="104">
        <f t="shared" si="10"/>
        <v>0</v>
      </c>
      <c r="V157" s="105">
        <f t="shared" si="11"/>
        <v>0</v>
      </c>
    </row>
    <row r="158" spans="21:22" ht="12.75">
      <c r="U158" s="104">
        <f t="shared" si="10"/>
        <v>0</v>
      </c>
      <c r="V158" s="105">
        <f t="shared" si="11"/>
        <v>0</v>
      </c>
    </row>
    <row r="159" spans="21:22" ht="12.75">
      <c r="U159" s="104">
        <f t="shared" si="10"/>
        <v>0</v>
      </c>
      <c r="V159" s="105">
        <f t="shared" si="11"/>
        <v>0</v>
      </c>
    </row>
    <row r="160" spans="21:22" ht="12.75">
      <c r="U160" s="104">
        <f t="shared" si="10"/>
        <v>0</v>
      </c>
      <c r="V160" s="105">
        <f t="shared" si="11"/>
        <v>0</v>
      </c>
    </row>
    <row r="161" spans="21:22" ht="12.75">
      <c r="U161" s="104">
        <f t="shared" si="10"/>
        <v>0</v>
      </c>
      <c r="V161" s="105">
        <f t="shared" si="11"/>
        <v>0</v>
      </c>
    </row>
    <row r="162" spans="21:22" ht="12.75">
      <c r="U162" s="104">
        <f t="shared" si="10"/>
        <v>0</v>
      </c>
      <c r="V162" s="105">
        <f t="shared" si="11"/>
        <v>0</v>
      </c>
    </row>
    <row r="163" spans="21:22" ht="12.75">
      <c r="U163" s="104">
        <f t="shared" si="10"/>
        <v>0</v>
      </c>
      <c r="V163" s="105">
        <f t="shared" si="11"/>
        <v>0</v>
      </c>
    </row>
    <row r="164" spans="21:22" ht="12.75">
      <c r="U164" s="104">
        <f t="shared" si="10"/>
        <v>0</v>
      </c>
      <c r="V164" s="105">
        <f t="shared" si="11"/>
        <v>0</v>
      </c>
    </row>
    <row r="165" spans="21:22" ht="12.75">
      <c r="U165" s="104">
        <f t="shared" si="10"/>
        <v>0</v>
      </c>
      <c r="V165" s="105">
        <f t="shared" si="11"/>
        <v>0</v>
      </c>
    </row>
    <row r="166" spans="21:22" ht="12.75">
      <c r="U166" s="104">
        <f t="shared" si="10"/>
        <v>0</v>
      </c>
      <c r="V166" s="105">
        <f t="shared" si="11"/>
        <v>0</v>
      </c>
    </row>
    <row r="167" spans="21:22" ht="12.75">
      <c r="U167" s="104">
        <f t="shared" si="10"/>
        <v>0</v>
      </c>
      <c r="V167" s="105">
        <f t="shared" si="11"/>
        <v>0</v>
      </c>
    </row>
    <row r="168" spans="21:22" ht="12.75">
      <c r="U168" s="104">
        <f t="shared" si="10"/>
        <v>0</v>
      </c>
      <c r="V168" s="105">
        <f t="shared" si="11"/>
        <v>0</v>
      </c>
    </row>
    <row r="169" spans="21:22" ht="12.75">
      <c r="U169" s="104">
        <f aca="true" t="shared" si="16" ref="U169:U232">(AA169+H$16)*COS(I$15)-(AB169+D$9+D$3*D$4)*SIN(I$15)</f>
        <v>0</v>
      </c>
      <c r="V169" s="105">
        <f aca="true" t="shared" si="17" ref="V169:V232">(AA169+H$16)*SIN(I$15)+(AB169+D$9+D$3*D$4)*COS(I$15)-D$9-D$3*D$4</f>
        <v>0</v>
      </c>
    </row>
    <row r="170" spans="21:22" ht="12.75">
      <c r="U170" s="104">
        <f t="shared" si="16"/>
        <v>0</v>
      </c>
      <c r="V170" s="105">
        <f t="shared" si="17"/>
        <v>0</v>
      </c>
    </row>
    <row r="171" spans="21:22" ht="12.75">
      <c r="U171" s="104">
        <f t="shared" si="16"/>
        <v>0</v>
      </c>
      <c r="V171" s="105">
        <f t="shared" si="17"/>
        <v>0</v>
      </c>
    </row>
    <row r="172" spans="21:22" ht="12.75">
      <c r="U172" s="104">
        <f t="shared" si="16"/>
        <v>0</v>
      </c>
      <c r="V172" s="105">
        <f t="shared" si="17"/>
        <v>0</v>
      </c>
    </row>
    <row r="173" spans="21:22" ht="12.75">
      <c r="U173" s="104">
        <f t="shared" si="16"/>
        <v>0</v>
      </c>
      <c r="V173" s="105">
        <f t="shared" si="17"/>
        <v>0</v>
      </c>
    </row>
    <row r="174" spans="21:22" ht="12.75">
      <c r="U174" s="104">
        <f t="shared" si="16"/>
        <v>0</v>
      </c>
      <c r="V174" s="105">
        <f t="shared" si="17"/>
        <v>0</v>
      </c>
    </row>
    <row r="175" spans="21:22" ht="12.75">
      <c r="U175" s="104">
        <f t="shared" si="16"/>
        <v>0</v>
      </c>
      <c r="V175" s="105">
        <f t="shared" si="17"/>
        <v>0</v>
      </c>
    </row>
    <row r="176" spans="21:22" ht="12.75">
      <c r="U176" s="104">
        <f t="shared" si="16"/>
        <v>0</v>
      </c>
      <c r="V176" s="105">
        <f t="shared" si="17"/>
        <v>0</v>
      </c>
    </row>
    <row r="177" spans="21:22" ht="12.75">
      <c r="U177" s="104">
        <f t="shared" si="16"/>
        <v>0</v>
      </c>
      <c r="V177" s="105">
        <f t="shared" si="17"/>
        <v>0</v>
      </c>
    </row>
    <row r="178" spans="21:22" ht="12.75">
      <c r="U178" s="104">
        <f t="shared" si="16"/>
        <v>0</v>
      </c>
      <c r="V178" s="105">
        <f t="shared" si="17"/>
        <v>0</v>
      </c>
    </row>
    <row r="179" spans="21:22" ht="12.75">
      <c r="U179" s="104">
        <f t="shared" si="16"/>
        <v>0</v>
      </c>
      <c r="V179" s="105">
        <f t="shared" si="17"/>
        <v>0</v>
      </c>
    </row>
    <row r="180" spans="21:22" ht="12.75">
      <c r="U180" s="104">
        <f t="shared" si="16"/>
        <v>0</v>
      </c>
      <c r="V180" s="105">
        <f t="shared" si="17"/>
        <v>0</v>
      </c>
    </row>
    <row r="181" spans="21:22" ht="12.75">
      <c r="U181" s="104">
        <f t="shared" si="16"/>
        <v>0</v>
      </c>
      <c r="V181" s="105">
        <f t="shared" si="17"/>
        <v>0</v>
      </c>
    </row>
    <row r="182" spans="21:22" ht="12.75">
      <c r="U182" s="104">
        <f t="shared" si="16"/>
        <v>0</v>
      </c>
      <c r="V182" s="105">
        <f t="shared" si="17"/>
        <v>0</v>
      </c>
    </row>
    <row r="183" spans="21:22" ht="12.75">
      <c r="U183" s="104">
        <f t="shared" si="16"/>
        <v>0</v>
      </c>
      <c r="V183" s="105">
        <f t="shared" si="17"/>
        <v>0</v>
      </c>
    </row>
    <row r="184" spans="21:22" ht="12.75">
      <c r="U184" s="104">
        <f t="shared" si="16"/>
        <v>0</v>
      </c>
      <c r="V184" s="105">
        <f t="shared" si="17"/>
        <v>0</v>
      </c>
    </row>
    <row r="185" spans="21:22" ht="12.75">
      <c r="U185" s="104">
        <f t="shared" si="16"/>
        <v>0</v>
      </c>
      <c r="V185" s="105">
        <f t="shared" si="17"/>
        <v>0</v>
      </c>
    </row>
    <row r="186" spans="21:22" ht="12.75">
      <c r="U186" s="104">
        <f t="shared" si="16"/>
        <v>0</v>
      </c>
      <c r="V186" s="105">
        <f t="shared" si="17"/>
        <v>0</v>
      </c>
    </row>
    <row r="187" spans="21:22" ht="12.75">
      <c r="U187" s="104">
        <f t="shared" si="16"/>
        <v>0</v>
      </c>
      <c r="V187" s="105">
        <f t="shared" si="17"/>
        <v>0</v>
      </c>
    </row>
    <row r="188" spans="21:22" ht="12.75">
      <c r="U188" s="104">
        <f t="shared" si="16"/>
        <v>0</v>
      </c>
      <c r="V188" s="105">
        <f t="shared" si="17"/>
        <v>0</v>
      </c>
    </row>
    <row r="189" spans="21:22" ht="12.75">
      <c r="U189" s="104">
        <f t="shared" si="16"/>
        <v>0</v>
      </c>
      <c r="V189" s="105">
        <f t="shared" si="17"/>
        <v>0</v>
      </c>
    </row>
    <row r="190" spans="21:22" ht="12.75">
      <c r="U190" s="104">
        <f t="shared" si="16"/>
        <v>0</v>
      </c>
      <c r="V190" s="105">
        <f t="shared" si="17"/>
        <v>0</v>
      </c>
    </row>
    <row r="191" spans="21:22" ht="12.75">
      <c r="U191" s="104">
        <f t="shared" si="16"/>
        <v>0</v>
      </c>
      <c r="V191" s="105">
        <f t="shared" si="17"/>
        <v>0</v>
      </c>
    </row>
    <row r="192" spans="21:22" ht="12.75">
      <c r="U192" s="104">
        <f t="shared" si="16"/>
        <v>0</v>
      </c>
      <c r="V192" s="105">
        <f t="shared" si="17"/>
        <v>0</v>
      </c>
    </row>
    <row r="193" spans="21:22" ht="12.75">
      <c r="U193" s="104">
        <f t="shared" si="16"/>
        <v>0</v>
      </c>
      <c r="V193" s="105">
        <f t="shared" si="17"/>
        <v>0</v>
      </c>
    </row>
    <row r="194" spans="21:22" ht="12.75">
      <c r="U194" s="104">
        <f t="shared" si="16"/>
        <v>0</v>
      </c>
      <c r="V194" s="105">
        <f t="shared" si="17"/>
        <v>0</v>
      </c>
    </row>
    <row r="195" spans="21:22" ht="12.75">
      <c r="U195" s="104">
        <f t="shared" si="16"/>
        <v>0</v>
      </c>
      <c r="V195" s="105">
        <f t="shared" si="17"/>
        <v>0</v>
      </c>
    </row>
    <row r="196" spans="21:22" ht="12.75">
      <c r="U196" s="104">
        <f t="shared" si="16"/>
        <v>0</v>
      </c>
      <c r="V196" s="105">
        <f t="shared" si="17"/>
        <v>0</v>
      </c>
    </row>
    <row r="197" spans="21:22" ht="12.75">
      <c r="U197" s="104">
        <f t="shared" si="16"/>
        <v>0</v>
      </c>
      <c r="V197" s="105">
        <f t="shared" si="17"/>
        <v>0</v>
      </c>
    </row>
    <row r="198" spans="21:22" ht="12.75">
      <c r="U198" s="104">
        <f t="shared" si="16"/>
        <v>0</v>
      </c>
      <c r="V198" s="105">
        <f t="shared" si="17"/>
        <v>0</v>
      </c>
    </row>
    <row r="199" spans="21:22" ht="12.75">
      <c r="U199" s="104">
        <f t="shared" si="16"/>
        <v>0</v>
      </c>
      <c r="V199" s="105">
        <f t="shared" si="17"/>
        <v>0</v>
      </c>
    </row>
    <row r="200" spans="21:22" ht="12.75">
      <c r="U200" s="104">
        <f t="shared" si="16"/>
        <v>0</v>
      </c>
      <c r="V200" s="105">
        <f t="shared" si="17"/>
        <v>0</v>
      </c>
    </row>
    <row r="201" spans="21:22" ht="12.75">
      <c r="U201" s="104">
        <f t="shared" si="16"/>
        <v>0</v>
      </c>
      <c r="V201" s="105">
        <f t="shared" si="17"/>
        <v>0</v>
      </c>
    </row>
    <row r="202" spans="21:22" ht="12.75">
      <c r="U202" s="104">
        <f t="shared" si="16"/>
        <v>0</v>
      </c>
      <c r="V202" s="105">
        <f t="shared" si="17"/>
        <v>0</v>
      </c>
    </row>
    <row r="203" spans="21:22" ht="12.75">
      <c r="U203" s="104">
        <f t="shared" si="16"/>
        <v>0</v>
      </c>
      <c r="V203" s="105">
        <f t="shared" si="17"/>
        <v>0</v>
      </c>
    </row>
    <row r="204" spans="21:22" ht="12.75">
      <c r="U204" s="104">
        <f t="shared" si="16"/>
        <v>0</v>
      </c>
      <c r="V204" s="105">
        <f t="shared" si="17"/>
        <v>0</v>
      </c>
    </row>
    <row r="205" spans="21:22" ht="12.75">
      <c r="U205" s="104">
        <f t="shared" si="16"/>
        <v>0</v>
      </c>
      <c r="V205" s="105">
        <f t="shared" si="17"/>
        <v>0</v>
      </c>
    </row>
    <row r="206" spans="21:22" ht="12.75">
      <c r="U206" s="104">
        <f t="shared" si="16"/>
        <v>0</v>
      </c>
      <c r="V206" s="105">
        <f t="shared" si="17"/>
        <v>0</v>
      </c>
    </row>
    <row r="207" spans="21:22" ht="12.75">
      <c r="U207" s="104">
        <f t="shared" si="16"/>
        <v>0</v>
      </c>
      <c r="V207" s="105">
        <f t="shared" si="17"/>
        <v>0</v>
      </c>
    </row>
    <row r="208" spans="21:22" ht="12.75">
      <c r="U208" s="104">
        <f t="shared" si="16"/>
        <v>0</v>
      </c>
      <c r="V208" s="105">
        <f t="shared" si="17"/>
        <v>0</v>
      </c>
    </row>
    <row r="209" spans="21:22" ht="12.75">
      <c r="U209" s="104">
        <f t="shared" si="16"/>
        <v>0</v>
      </c>
      <c r="V209" s="105">
        <f t="shared" si="17"/>
        <v>0</v>
      </c>
    </row>
    <row r="210" spans="21:22" ht="12.75">
      <c r="U210" s="104">
        <f t="shared" si="16"/>
        <v>0</v>
      </c>
      <c r="V210" s="105">
        <f t="shared" si="17"/>
        <v>0</v>
      </c>
    </row>
    <row r="211" spans="21:22" ht="12.75">
      <c r="U211" s="104">
        <f t="shared" si="16"/>
        <v>0</v>
      </c>
      <c r="V211" s="105">
        <f t="shared" si="17"/>
        <v>0</v>
      </c>
    </row>
    <row r="212" spans="21:22" ht="12.75">
      <c r="U212" s="104">
        <f t="shared" si="16"/>
        <v>0</v>
      </c>
      <c r="V212" s="105">
        <f t="shared" si="17"/>
        <v>0</v>
      </c>
    </row>
    <row r="213" spans="21:22" ht="12.75">
      <c r="U213" s="104">
        <f t="shared" si="16"/>
        <v>0</v>
      </c>
      <c r="V213" s="105">
        <f t="shared" si="17"/>
        <v>0</v>
      </c>
    </row>
    <row r="214" spans="21:22" ht="12.75">
      <c r="U214" s="104">
        <f t="shared" si="16"/>
        <v>0</v>
      </c>
      <c r="V214" s="105">
        <f t="shared" si="17"/>
        <v>0</v>
      </c>
    </row>
    <row r="215" spans="21:22" ht="12.75">
      <c r="U215" s="104">
        <f t="shared" si="16"/>
        <v>0</v>
      </c>
      <c r="V215" s="105">
        <f t="shared" si="17"/>
        <v>0</v>
      </c>
    </row>
    <row r="216" spans="21:22" ht="12.75">
      <c r="U216" s="104">
        <f t="shared" si="16"/>
        <v>0</v>
      </c>
      <c r="V216" s="105">
        <f t="shared" si="17"/>
        <v>0</v>
      </c>
    </row>
    <row r="217" spans="21:22" ht="12.75">
      <c r="U217" s="104">
        <f t="shared" si="16"/>
        <v>0</v>
      </c>
      <c r="V217" s="105">
        <f t="shared" si="17"/>
        <v>0</v>
      </c>
    </row>
    <row r="218" spans="21:22" ht="12.75">
      <c r="U218" s="104">
        <f t="shared" si="16"/>
        <v>0</v>
      </c>
      <c r="V218" s="105">
        <f t="shared" si="17"/>
        <v>0</v>
      </c>
    </row>
    <row r="219" spans="21:22" ht="12.75">
      <c r="U219" s="104">
        <f t="shared" si="16"/>
        <v>0</v>
      </c>
      <c r="V219" s="105">
        <f t="shared" si="17"/>
        <v>0</v>
      </c>
    </row>
    <row r="220" spans="21:22" ht="12.75">
      <c r="U220" s="104">
        <f t="shared" si="16"/>
        <v>0</v>
      </c>
      <c r="V220" s="105">
        <f t="shared" si="17"/>
        <v>0</v>
      </c>
    </row>
    <row r="221" spans="21:22" ht="12.75">
      <c r="U221" s="104">
        <f t="shared" si="16"/>
        <v>0</v>
      </c>
      <c r="V221" s="105">
        <f t="shared" si="17"/>
        <v>0</v>
      </c>
    </row>
    <row r="222" spans="21:22" ht="12.75">
      <c r="U222" s="104">
        <f t="shared" si="16"/>
        <v>0</v>
      </c>
      <c r="V222" s="105">
        <f t="shared" si="17"/>
        <v>0</v>
      </c>
    </row>
    <row r="223" spans="21:22" ht="12.75">
      <c r="U223" s="104">
        <f t="shared" si="16"/>
        <v>0</v>
      </c>
      <c r="V223" s="105">
        <f t="shared" si="17"/>
        <v>0</v>
      </c>
    </row>
    <row r="224" spans="21:22" ht="12.75">
      <c r="U224" s="104">
        <f t="shared" si="16"/>
        <v>0</v>
      </c>
      <c r="V224" s="105">
        <f t="shared" si="17"/>
        <v>0</v>
      </c>
    </row>
    <row r="225" spans="21:22" ht="12.75">
      <c r="U225" s="104">
        <f t="shared" si="16"/>
        <v>0</v>
      </c>
      <c r="V225" s="105">
        <f t="shared" si="17"/>
        <v>0</v>
      </c>
    </row>
    <row r="226" spans="21:22" ht="12.75">
      <c r="U226" s="104">
        <f t="shared" si="16"/>
        <v>0</v>
      </c>
      <c r="V226" s="105">
        <f t="shared" si="17"/>
        <v>0</v>
      </c>
    </row>
    <row r="227" spans="21:22" ht="12.75">
      <c r="U227" s="104">
        <f t="shared" si="16"/>
        <v>0</v>
      </c>
      <c r="V227" s="105">
        <f t="shared" si="17"/>
        <v>0</v>
      </c>
    </row>
    <row r="228" spans="21:22" ht="12.75">
      <c r="U228" s="104">
        <f t="shared" si="16"/>
        <v>0</v>
      </c>
      <c r="V228" s="105">
        <f t="shared" si="17"/>
        <v>0</v>
      </c>
    </row>
    <row r="229" spans="21:22" ht="12.75">
      <c r="U229" s="104">
        <f t="shared" si="16"/>
        <v>0</v>
      </c>
      <c r="V229" s="105">
        <f t="shared" si="17"/>
        <v>0</v>
      </c>
    </row>
    <row r="230" spans="21:22" ht="12.75">
      <c r="U230" s="104">
        <f t="shared" si="16"/>
        <v>0</v>
      </c>
      <c r="V230" s="105">
        <f t="shared" si="17"/>
        <v>0</v>
      </c>
    </row>
    <row r="231" spans="21:22" ht="12.75">
      <c r="U231" s="104">
        <f t="shared" si="16"/>
        <v>0</v>
      </c>
      <c r="V231" s="105">
        <f t="shared" si="17"/>
        <v>0</v>
      </c>
    </row>
    <row r="232" spans="21:22" ht="12.75">
      <c r="U232" s="104">
        <f t="shared" si="16"/>
        <v>0</v>
      </c>
      <c r="V232" s="105">
        <f t="shared" si="17"/>
        <v>0</v>
      </c>
    </row>
    <row r="233" spans="21:22" ht="12.75">
      <c r="U233" s="104">
        <f aca="true" t="shared" si="18" ref="U233:U296">(AA233+H$16)*COS(I$15)-(AB233+D$9+D$3*D$4)*SIN(I$15)</f>
        <v>0</v>
      </c>
      <c r="V233" s="105">
        <f aca="true" t="shared" si="19" ref="V233:V296">(AA233+H$16)*SIN(I$15)+(AB233+D$9+D$3*D$4)*COS(I$15)-D$9-D$3*D$4</f>
        <v>0</v>
      </c>
    </row>
    <row r="234" spans="21:22" ht="12.75">
      <c r="U234" s="104">
        <f t="shared" si="18"/>
        <v>0</v>
      </c>
      <c r="V234" s="105">
        <f t="shared" si="19"/>
        <v>0</v>
      </c>
    </row>
    <row r="235" spans="21:22" ht="12.75">
      <c r="U235" s="104">
        <f t="shared" si="18"/>
        <v>0</v>
      </c>
      <c r="V235" s="105">
        <f t="shared" si="19"/>
        <v>0</v>
      </c>
    </row>
    <row r="236" spans="21:22" ht="12.75">
      <c r="U236" s="104">
        <f t="shared" si="18"/>
        <v>0</v>
      </c>
      <c r="V236" s="105">
        <f t="shared" si="19"/>
        <v>0</v>
      </c>
    </row>
    <row r="237" spans="21:22" ht="12.75">
      <c r="U237" s="104">
        <f t="shared" si="18"/>
        <v>0</v>
      </c>
      <c r="V237" s="105">
        <f t="shared" si="19"/>
        <v>0</v>
      </c>
    </row>
    <row r="238" spans="21:22" ht="12.75">
      <c r="U238" s="104">
        <f t="shared" si="18"/>
        <v>0</v>
      </c>
      <c r="V238" s="105">
        <f t="shared" si="19"/>
        <v>0</v>
      </c>
    </row>
    <row r="239" spans="21:22" ht="12.75">
      <c r="U239" s="104">
        <f t="shared" si="18"/>
        <v>0</v>
      </c>
      <c r="V239" s="105">
        <f t="shared" si="19"/>
        <v>0</v>
      </c>
    </row>
    <row r="240" spans="21:22" ht="12.75">
      <c r="U240" s="104">
        <f t="shared" si="18"/>
        <v>0</v>
      </c>
      <c r="V240" s="105">
        <f t="shared" si="19"/>
        <v>0</v>
      </c>
    </row>
    <row r="241" spans="21:22" ht="12.75">
      <c r="U241" s="104">
        <f t="shared" si="18"/>
        <v>0</v>
      </c>
      <c r="V241" s="105">
        <f t="shared" si="19"/>
        <v>0</v>
      </c>
    </row>
    <row r="242" spans="21:22" ht="12.75">
      <c r="U242" s="104">
        <f t="shared" si="18"/>
        <v>0</v>
      </c>
      <c r="V242" s="105">
        <f t="shared" si="19"/>
        <v>0</v>
      </c>
    </row>
    <row r="243" spans="21:22" ht="12.75">
      <c r="U243" s="104">
        <f t="shared" si="18"/>
        <v>0</v>
      </c>
      <c r="V243" s="105">
        <f t="shared" si="19"/>
        <v>0</v>
      </c>
    </row>
    <row r="244" spans="21:22" ht="12.75">
      <c r="U244" s="104">
        <f t="shared" si="18"/>
        <v>0</v>
      </c>
      <c r="V244" s="105">
        <f t="shared" si="19"/>
        <v>0</v>
      </c>
    </row>
    <row r="245" spans="21:22" ht="12.75">
      <c r="U245" s="104">
        <f t="shared" si="18"/>
        <v>0</v>
      </c>
      <c r="V245" s="105">
        <f t="shared" si="19"/>
        <v>0</v>
      </c>
    </row>
    <row r="246" spans="21:22" ht="12.75">
      <c r="U246" s="104">
        <f t="shared" si="18"/>
        <v>0</v>
      </c>
      <c r="V246" s="105">
        <f t="shared" si="19"/>
        <v>0</v>
      </c>
    </row>
    <row r="247" spans="21:22" ht="12.75">
      <c r="U247" s="104">
        <f t="shared" si="18"/>
        <v>0</v>
      </c>
      <c r="V247" s="105">
        <f t="shared" si="19"/>
        <v>0</v>
      </c>
    </row>
    <row r="248" spans="21:22" ht="12.75">
      <c r="U248" s="104">
        <f t="shared" si="18"/>
        <v>0</v>
      </c>
      <c r="V248" s="105">
        <f t="shared" si="19"/>
        <v>0</v>
      </c>
    </row>
    <row r="249" spans="21:22" ht="12.75">
      <c r="U249" s="104">
        <f t="shared" si="18"/>
        <v>0</v>
      </c>
      <c r="V249" s="105">
        <f t="shared" si="19"/>
        <v>0</v>
      </c>
    </row>
    <row r="250" spans="21:22" ht="12.75">
      <c r="U250" s="104">
        <f t="shared" si="18"/>
        <v>0</v>
      </c>
      <c r="V250" s="105">
        <f t="shared" si="19"/>
        <v>0</v>
      </c>
    </row>
    <row r="251" spans="21:22" ht="12.75">
      <c r="U251" s="104">
        <f t="shared" si="18"/>
        <v>0</v>
      </c>
      <c r="V251" s="105">
        <f t="shared" si="19"/>
        <v>0</v>
      </c>
    </row>
    <row r="252" spans="21:22" ht="12.75">
      <c r="U252" s="104">
        <f t="shared" si="18"/>
        <v>0</v>
      </c>
      <c r="V252" s="105">
        <f t="shared" si="19"/>
        <v>0</v>
      </c>
    </row>
    <row r="253" spans="21:22" ht="12.75">
      <c r="U253" s="104">
        <f t="shared" si="18"/>
        <v>0</v>
      </c>
      <c r="V253" s="105">
        <f t="shared" si="19"/>
        <v>0</v>
      </c>
    </row>
    <row r="254" spans="21:22" ht="12.75">
      <c r="U254" s="104">
        <f t="shared" si="18"/>
        <v>0</v>
      </c>
      <c r="V254" s="105">
        <f t="shared" si="19"/>
        <v>0</v>
      </c>
    </row>
    <row r="255" spans="21:22" ht="12.75">
      <c r="U255" s="104">
        <f t="shared" si="18"/>
        <v>0</v>
      </c>
      <c r="V255" s="105">
        <f t="shared" si="19"/>
        <v>0</v>
      </c>
    </row>
    <row r="256" spans="21:22" ht="12.75">
      <c r="U256" s="104">
        <f t="shared" si="18"/>
        <v>0</v>
      </c>
      <c r="V256" s="105">
        <f t="shared" si="19"/>
        <v>0</v>
      </c>
    </row>
    <row r="257" spans="21:22" ht="12.75">
      <c r="U257" s="104">
        <f t="shared" si="18"/>
        <v>0</v>
      </c>
      <c r="V257" s="105">
        <f t="shared" si="19"/>
        <v>0</v>
      </c>
    </row>
    <row r="258" spans="21:22" ht="12.75">
      <c r="U258" s="104">
        <f t="shared" si="18"/>
        <v>0</v>
      </c>
      <c r="V258" s="105">
        <f t="shared" si="19"/>
        <v>0</v>
      </c>
    </row>
    <row r="259" spans="21:22" ht="12.75">
      <c r="U259" s="104">
        <f t="shared" si="18"/>
        <v>0</v>
      </c>
      <c r="V259" s="105">
        <f t="shared" si="19"/>
        <v>0</v>
      </c>
    </row>
    <row r="260" spans="21:22" ht="12.75">
      <c r="U260" s="104">
        <f t="shared" si="18"/>
        <v>0</v>
      </c>
      <c r="V260" s="105">
        <f t="shared" si="19"/>
        <v>0</v>
      </c>
    </row>
    <row r="261" spans="21:22" ht="12.75">
      <c r="U261" s="104">
        <f t="shared" si="18"/>
        <v>0</v>
      </c>
      <c r="V261" s="105">
        <f t="shared" si="19"/>
        <v>0</v>
      </c>
    </row>
    <row r="262" spans="21:22" ht="12.75">
      <c r="U262" s="104">
        <f t="shared" si="18"/>
        <v>0</v>
      </c>
      <c r="V262" s="105">
        <f t="shared" si="19"/>
        <v>0</v>
      </c>
    </row>
    <row r="263" spans="21:22" ht="12.75">
      <c r="U263" s="104">
        <f t="shared" si="18"/>
        <v>0</v>
      </c>
      <c r="V263" s="105">
        <f t="shared" si="19"/>
        <v>0</v>
      </c>
    </row>
    <row r="264" spans="21:22" ht="12.75">
      <c r="U264" s="104">
        <f t="shared" si="18"/>
        <v>0</v>
      </c>
      <c r="V264" s="105">
        <f t="shared" si="19"/>
        <v>0</v>
      </c>
    </row>
    <row r="265" spans="21:22" ht="12.75">
      <c r="U265" s="104">
        <f t="shared" si="18"/>
        <v>0</v>
      </c>
      <c r="V265" s="105">
        <f t="shared" si="19"/>
        <v>0</v>
      </c>
    </row>
    <row r="266" spans="21:22" ht="12.75">
      <c r="U266" s="104">
        <f t="shared" si="18"/>
        <v>0</v>
      </c>
      <c r="V266" s="105">
        <f t="shared" si="19"/>
        <v>0</v>
      </c>
    </row>
    <row r="267" spans="21:22" ht="12.75">
      <c r="U267" s="104">
        <f t="shared" si="18"/>
        <v>0</v>
      </c>
      <c r="V267" s="105">
        <f t="shared" si="19"/>
        <v>0</v>
      </c>
    </row>
    <row r="268" spans="21:22" ht="12.75">
      <c r="U268" s="104">
        <f t="shared" si="18"/>
        <v>0</v>
      </c>
      <c r="V268" s="105">
        <f t="shared" si="19"/>
        <v>0</v>
      </c>
    </row>
    <row r="269" spans="21:22" ht="12.75">
      <c r="U269" s="104">
        <f t="shared" si="18"/>
        <v>0</v>
      </c>
      <c r="V269" s="105">
        <f t="shared" si="19"/>
        <v>0</v>
      </c>
    </row>
    <row r="270" spans="21:22" ht="12.75">
      <c r="U270" s="104">
        <f t="shared" si="18"/>
        <v>0</v>
      </c>
      <c r="V270" s="105">
        <f t="shared" si="19"/>
        <v>0</v>
      </c>
    </row>
    <row r="271" spans="21:22" ht="12.75">
      <c r="U271" s="104">
        <f t="shared" si="18"/>
        <v>0</v>
      </c>
      <c r="V271" s="105">
        <f t="shared" si="19"/>
        <v>0</v>
      </c>
    </row>
    <row r="272" spans="21:22" ht="12.75">
      <c r="U272" s="104">
        <f t="shared" si="18"/>
        <v>0</v>
      </c>
      <c r="V272" s="105">
        <f t="shared" si="19"/>
        <v>0</v>
      </c>
    </row>
    <row r="273" spans="21:22" ht="12.75">
      <c r="U273" s="104">
        <f t="shared" si="18"/>
        <v>0</v>
      </c>
      <c r="V273" s="105">
        <f t="shared" si="19"/>
        <v>0</v>
      </c>
    </row>
    <row r="274" spans="21:22" ht="12.75">
      <c r="U274" s="104">
        <f t="shared" si="18"/>
        <v>0</v>
      </c>
      <c r="V274" s="105">
        <f t="shared" si="19"/>
        <v>0</v>
      </c>
    </row>
    <row r="275" spans="21:22" ht="12.75">
      <c r="U275" s="104">
        <f t="shared" si="18"/>
        <v>0</v>
      </c>
      <c r="V275" s="105">
        <f t="shared" si="19"/>
        <v>0</v>
      </c>
    </row>
    <row r="276" spans="21:22" ht="12.75">
      <c r="U276" s="104">
        <f t="shared" si="18"/>
        <v>0</v>
      </c>
      <c r="V276" s="105">
        <f t="shared" si="19"/>
        <v>0</v>
      </c>
    </row>
    <row r="277" spans="21:22" ht="12.75">
      <c r="U277" s="104">
        <f t="shared" si="18"/>
        <v>0</v>
      </c>
      <c r="V277" s="105">
        <f t="shared" si="19"/>
        <v>0</v>
      </c>
    </row>
    <row r="278" spans="21:22" ht="12.75">
      <c r="U278" s="104">
        <f t="shared" si="18"/>
        <v>0</v>
      </c>
      <c r="V278" s="105">
        <f t="shared" si="19"/>
        <v>0</v>
      </c>
    </row>
    <row r="279" spans="21:22" ht="12.75">
      <c r="U279" s="104">
        <f t="shared" si="18"/>
        <v>0</v>
      </c>
      <c r="V279" s="105">
        <f t="shared" si="19"/>
        <v>0</v>
      </c>
    </row>
    <row r="280" spans="21:22" ht="12.75">
      <c r="U280" s="104">
        <f t="shared" si="18"/>
        <v>0</v>
      </c>
      <c r="V280" s="105">
        <f t="shared" si="19"/>
        <v>0</v>
      </c>
    </row>
    <row r="281" spans="21:22" ht="12.75">
      <c r="U281" s="104">
        <f t="shared" si="18"/>
        <v>0</v>
      </c>
      <c r="V281" s="105">
        <f t="shared" si="19"/>
        <v>0</v>
      </c>
    </row>
    <row r="282" spans="21:22" ht="12.75">
      <c r="U282" s="104">
        <f t="shared" si="18"/>
        <v>0</v>
      </c>
      <c r="V282" s="105">
        <f t="shared" si="19"/>
        <v>0</v>
      </c>
    </row>
    <row r="283" spans="21:22" ht="12.75">
      <c r="U283" s="104">
        <f t="shared" si="18"/>
        <v>0</v>
      </c>
      <c r="V283" s="105">
        <f t="shared" si="19"/>
        <v>0</v>
      </c>
    </row>
    <row r="284" spans="21:22" ht="12.75">
      <c r="U284" s="104">
        <f t="shared" si="18"/>
        <v>0</v>
      </c>
      <c r="V284" s="105">
        <f t="shared" si="19"/>
        <v>0</v>
      </c>
    </row>
    <row r="285" spans="21:22" ht="12.75">
      <c r="U285" s="104">
        <f t="shared" si="18"/>
        <v>0</v>
      </c>
      <c r="V285" s="105">
        <f t="shared" si="19"/>
        <v>0</v>
      </c>
    </row>
    <row r="286" spans="21:22" ht="12.75">
      <c r="U286" s="104">
        <f t="shared" si="18"/>
        <v>0</v>
      </c>
      <c r="V286" s="105">
        <f t="shared" si="19"/>
        <v>0</v>
      </c>
    </row>
    <row r="287" spans="21:22" ht="12.75">
      <c r="U287" s="104">
        <f t="shared" si="18"/>
        <v>0</v>
      </c>
      <c r="V287" s="105">
        <f t="shared" si="19"/>
        <v>0</v>
      </c>
    </row>
    <row r="288" spans="21:22" ht="12.75">
      <c r="U288" s="104">
        <f t="shared" si="18"/>
        <v>0</v>
      </c>
      <c r="V288" s="105">
        <f t="shared" si="19"/>
        <v>0</v>
      </c>
    </row>
    <row r="289" spans="21:22" ht="12.75">
      <c r="U289" s="104">
        <f t="shared" si="18"/>
        <v>0</v>
      </c>
      <c r="V289" s="105">
        <f t="shared" si="19"/>
        <v>0</v>
      </c>
    </row>
    <row r="290" spans="21:22" ht="12.75">
      <c r="U290" s="104">
        <f t="shared" si="18"/>
        <v>0</v>
      </c>
      <c r="V290" s="105">
        <f t="shared" si="19"/>
        <v>0</v>
      </c>
    </row>
    <row r="291" spans="21:22" ht="12.75">
      <c r="U291" s="104">
        <f t="shared" si="18"/>
        <v>0</v>
      </c>
      <c r="V291" s="105">
        <f t="shared" si="19"/>
        <v>0</v>
      </c>
    </row>
    <row r="292" spans="21:22" ht="12.75">
      <c r="U292" s="104">
        <f t="shared" si="18"/>
        <v>0</v>
      </c>
      <c r="V292" s="105">
        <f t="shared" si="19"/>
        <v>0</v>
      </c>
    </row>
    <row r="293" spans="21:22" ht="12.75">
      <c r="U293" s="104">
        <f t="shared" si="18"/>
        <v>0</v>
      </c>
      <c r="V293" s="105">
        <f t="shared" si="19"/>
        <v>0</v>
      </c>
    </row>
    <row r="294" spans="21:22" ht="12.75">
      <c r="U294" s="104">
        <f t="shared" si="18"/>
        <v>0</v>
      </c>
      <c r="V294" s="105">
        <f t="shared" si="19"/>
        <v>0</v>
      </c>
    </row>
    <row r="295" spans="21:22" ht="12.75">
      <c r="U295" s="104">
        <f t="shared" si="18"/>
        <v>0</v>
      </c>
      <c r="V295" s="105">
        <f t="shared" si="19"/>
        <v>0</v>
      </c>
    </row>
    <row r="296" spans="21:22" ht="12.75">
      <c r="U296" s="104">
        <f t="shared" si="18"/>
        <v>0</v>
      </c>
      <c r="V296" s="105">
        <f t="shared" si="19"/>
        <v>0</v>
      </c>
    </row>
    <row r="297" spans="21:22" ht="12.75">
      <c r="U297" s="104">
        <f aca="true" t="shared" si="20" ref="U297:U360">(AA297+H$16)*COS(I$15)-(AB297+D$9+D$3*D$4)*SIN(I$15)</f>
        <v>0</v>
      </c>
      <c r="V297" s="105">
        <f aca="true" t="shared" si="21" ref="V297:V360">(AA297+H$16)*SIN(I$15)+(AB297+D$9+D$3*D$4)*COS(I$15)-D$9-D$3*D$4</f>
        <v>0</v>
      </c>
    </row>
    <row r="298" spans="21:22" ht="12.75">
      <c r="U298" s="104">
        <f t="shared" si="20"/>
        <v>0</v>
      </c>
      <c r="V298" s="105">
        <f t="shared" si="21"/>
        <v>0</v>
      </c>
    </row>
    <row r="299" spans="21:22" ht="12.75">
      <c r="U299" s="104">
        <f t="shared" si="20"/>
        <v>0</v>
      </c>
      <c r="V299" s="105">
        <f t="shared" si="21"/>
        <v>0</v>
      </c>
    </row>
    <row r="300" spans="21:22" ht="12.75">
      <c r="U300" s="104">
        <f t="shared" si="20"/>
        <v>0</v>
      </c>
      <c r="V300" s="105">
        <f t="shared" si="21"/>
        <v>0</v>
      </c>
    </row>
    <row r="301" spans="21:22" ht="12.75">
      <c r="U301" s="104">
        <f t="shared" si="20"/>
        <v>0</v>
      </c>
      <c r="V301" s="105">
        <f t="shared" si="21"/>
        <v>0</v>
      </c>
    </row>
    <row r="302" spans="21:22" ht="12.75">
      <c r="U302" s="104">
        <f t="shared" si="20"/>
        <v>0</v>
      </c>
      <c r="V302" s="105">
        <f t="shared" si="21"/>
        <v>0</v>
      </c>
    </row>
    <row r="303" spans="21:22" ht="12.75">
      <c r="U303" s="104">
        <f t="shared" si="20"/>
        <v>0</v>
      </c>
      <c r="V303" s="105">
        <f t="shared" si="21"/>
        <v>0</v>
      </c>
    </row>
    <row r="304" spans="21:22" ht="12.75">
      <c r="U304" s="104">
        <f t="shared" si="20"/>
        <v>0</v>
      </c>
      <c r="V304" s="105">
        <f t="shared" si="21"/>
        <v>0</v>
      </c>
    </row>
    <row r="305" spans="21:22" ht="12.75">
      <c r="U305" s="104">
        <f t="shared" si="20"/>
        <v>0</v>
      </c>
      <c r="V305" s="105">
        <f t="shared" si="21"/>
        <v>0</v>
      </c>
    </row>
    <row r="306" spans="21:22" ht="12.75">
      <c r="U306" s="104">
        <f t="shared" si="20"/>
        <v>0</v>
      </c>
      <c r="V306" s="105">
        <f t="shared" si="21"/>
        <v>0</v>
      </c>
    </row>
    <row r="307" spans="21:22" ht="12.75">
      <c r="U307" s="104">
        <f t="shared" si="20"/>
        <v>0</v>
      </c>
      <c r="V307" s="105">
        <f t="shared" si="21"/>
        <v>0</v>
      </c>
    </row>
    <row r="308" spans="21:22" ht="12.75">
      <c r="U308" s="104">
        <f t="shared" si="20"/>
        <v>0</v>
      </c>
      <c r="V308" s="105">
        <f t="shared" si="21"/>
        <v>0</v>
      </c>
    </row>
    <row r="309" spans="21:22" ht="12.75">
      <c r="U309" s="104">
        <f t="shared" si="20"/>
        <v>0</v>
      </c>
      <c r="V309" s="105">
        <f t="shared" si="21"/>
        <v>0</v>
      </c>
    </row>
    <row r="310" spans="21:22" ht="12.75">
      <c r="U310" s="104">
        <f t="shared" si="20"/>
        <v>0</v>
      </c>
      <c r="V310" s="105">
        <f t="shared" si="21"/>
        <v>0</v>
      </c>
    </row>
    <row r="311" spans="21:22" ht="12.75">
      <c r="U311" s="104">
        <f t="shared" si="20"/>
        <v>0</v>
      </c>
      <c r="V311" s="105">
        <f t="shared" si="21"/>
        <v>0</v>
      </c>
    </row>
    <row r="312" spans="21:22" ht="12.75">
      <c r="U312" s="104">
        <f t="shared" si="20"/>
        <v>0</v>
      </c>
      <c r="V312" s="105">
        <f t="shared" si="21"/>
        <v>0</v>
      </c>
    </row>
    <row r="313" spans="21:22" ht="12.75">
      <c r="U313" s="104">
        <f t="shared" si="20"/>
        <v>0</v>
      </c>
      <c r="V313" s="105">
        <f t="shared" si="21"/>
        <v>0</v>
      </c>
    </row>
    <row r="314" spans="21:22" ht="12.75">
      <c r="U314" s="104">
        <f t="shared" si="20"/>
        <v>0</v>
      </c>
      <c r="V314" s="105">
        <f t="shared" si="21"/>
        <v>0</v>
      </c>
    </row>
    <row r="315" spans="21:22" ht="12.75">
      <c r="U315" s="104">
        <f t="shared" si="20"/>
        <v>0</v>
      </c>
      <c r="V315" s="105">
        <f t="shared" si="21"/>
        <v>0</v>
      </c>
    </row>
    <row r="316" spans="21:22" ht="12.75">
      <c r="U316" s="104">
        <f t="shared" si="20"/>
        <v>0</v>
      </c>
      <c r="V316" s="105">
        <f t="shared" si="21"/>
        <v>0</v>
      </c>
    </row>
    <row r="317" spans="21:22" ht="12.75">
      <c r="U317" s="104">
        <f t="shared" si="20"/>
        <v>0</v>
      </c>
      <c r="V317" s="105">
        <f t="shared" si="21"/>
        <v>0</v>
      </c>
    </row>
    <row r="318" spans="21:22" ht="12.75">
      <c r="U318" s="104">
        <f t="shared" si="20"/>
        <v>0</v>
      </c>
      <c r="V318" s="105">
        <f t="shared" si="21"/>
        <v>0</v>
      </c>
    </row>
    <row r="319" spans="21:22" ht="12.75">
      <c r="U319" s="104">
        <f t="shared" si="20"/>
        <v>0</v>
      </c>
      <c r="V319" s="105">
        <f t="shared" si="21"/>
        <v>0</v>
      </c>
    </row>
    <row r="320" spans="21:22" ht="12.75">
      <c r="U320" s="104">
        <f t="shared" si="20"/>
        <v>0</v>
      </c>
      <c r="V320" s="105">
        <f t="shared" si="21"/>
        <v>0</v>
      </c>
    </row>
    <row r="321" spans="21:22" ht="12.75">
      <c r="U321" s="104">
        <f t="shared" si="20"/>
        <v>0</v>
      </c>
      <c r="V321" s="105">
        <f t="shared" si="21"/>
        <v>0</v>
      </c>
    </row>
    <row r="322" spans="21:22" ht="12.75">
      <c r="U322" s="104">
        <f t="shared" si="20"/>
        <v>0</v>
      </c>
      <c r="V322" s="105">
        <f t="shared" si="21"/>
        <v>0</v>
      </c>
    </row>
    <row r="323" spans="21:22" ht="12.75">
      <c r="U323" s="104">
        <f t="shared" si="20"/>
        <v>0</v>
      </c>
      <c r="V323" s="105">
        <f t="shared" si="21"/>
        <v>0</v>
      </c>
    </row>
    <row r="324" spans="21:22" ht="12.75">
      <c r="U324" s="104">
        <f t="shared" si="20"/>
        <v>0</v>
      </c>
      <c r="V324" s="105">
        <f t="shared" si="21"/>
        <v>0</v>
      </c>
    </row>
    <row r="325" spans="21:22" ht="12.75">
      <c r="U325" s="104">
        <f t="shared" si="20"/>
        <v>0</v>
      </c>
      <c r="V325" s="105">
        <f t="shared" si="21"/>
        <v>0</v>
      </c>
    </row>
    <row r="326" spans="21:22" ht="12.75">
      <c r="U326" s="104">
        <f t="shared" si="20"/>
        <v>0</v>
      </c>
      <c r="V326" s="105">
        <f t="shared" si="21"/>
        <v>0</v>
      </c>
    </row>
    <row r="327" spans="21:22" ht="12.75">
      <c r="U327" s="104">
        <f t="shared" si="20"/>
        <v>0</v>
      </c>
      <c r="V327" s="105">
        <f t="shared" si="21"/>
        <v>0</v>
      </c>
    </row>
    <row r="328" spans="21:22" ht="12.75">
      <c r="U328" s="104">
        <f t="shared" si="20"/>
        <v>0</v>
      </c>
      <c r="V328" s="105">
        <f t="shared" si="21"/>
        <v>0</v>
      </c>
    </row>
    <row r="329" spans="21:22" ht="12.75">
      <c r="U329" s="104">
        <f t="shared" si="20"/>
        <v>0</v>
      </c>
      <c r="V329" s="105">
        <f t="shared" si="21"/>
        <v>0</v>
      </c>
    </row>
    <row r="330" spans="21:22" ht="12.75">
      <c r="U330" s="104">
        <f t="shared" si="20"/>
        <v>0</v>
      </c>
      <c r="V330" s="105">
        <f t="shared" si="21"/>
        <v>0</v>
      </c>
    </row>
    <row r="331" spans="21:22" ht="12.75">
      <c r="U331" s="104">
        <f t="shared" si="20"/>
        <v>0</v>
      </c>
      <c r="V331" s="105">
        <f t="shared" si="21"/>
        <v>0</v>
      </c>
    </row>
    <row r="332" spans="21:22" ht="12.75">
      <c r="U332" s="104">
        <f t="shared" si="20"/>
        <v>0</v>
      </c>
      <c r="V332" s="105">
        <f t="shared" si="21"/>
        <v>0</v>
      </c>
    </row>
    <row r="333" spans="21:22" ht="12.75">
      <c r="U333" s="104">
        <f t="shared" si="20"/>
        <v>0</v>
      </c>
      <c r="V333" s="105">
        <f t="shared" si="21"/>
        <v>0</v>
      </c>
    </row>
    <row r="334" spans="21:22" ht="12.75">
      <c r="U334" s="104">
        <f t="shared" si="20"/>
        <v>0</v>
      </c>
      <c r="V334" s="105">
        <f t="shared" si="21"/>
        <v>0</v>
      </c>
    </row>
    <row r="335" spans="21:22" ht="12.75">
      <c r="U335" s="104">
        <f t="shared" si="20"/>
        <v>0</v>
      </c>
      <c r="V335" s="105">
        <f t="shared" si="21"/>
        <v>0</v>
      </c>
    </row>
    <row r="336" spans="21:22" ht="12.75">
      <c r="U336" s="104">
        <f t="shared" si="20"/>
        <v>0</v>
      </c>
      <c r="V336" s="105">
        <f t="shared" si="21"/>
        <v>0</v>
      </c>
    </row>
    <row r="337" spans="21:22" ht="12.75">
      <c r="U337" s="104">
        <f t="shared" si="20"/>
        <v>0</v>
      </c>
      <c r="V337" s="105">
        <f t="shared" si="21"/>
        <v>0</v>
      </c>
    </row>
    <row r="338" spans="21:22" ht="12.75">
      <c r="U338" s="104">
        <f t="shared" si="20"/>
        <v>0</v>
      </c>
      <c r="V338" s="105">
        <f t="shared" si="21"/>
        <v>0</v>
      </c>
    </row>
    <row r="339" spans="21:22" ht="12.75">
      <c r="U339" s="104">
        <f t="shared" si="20"/>
        <v>0</v>
      </c>
      <c r="V339" s="105">
        <f t="shared" si="21"/>
        <v>0</v>
      </c>
    </row>
    <row r="340" spans="21:22" ht="12.75">
      <c r="U340" s="104">
        <f t="shared" si="20"/>
        <v>0</v>
      </c>
      <c r="V340" s="105">
        <f t="shared" si="21"/>
        <v>0</v>
      </c>
    </row>
    <row r="341" spans="21:22" ht="12.75">
      <c r="U341" s="104">
        <f t="shared" si="20"/>
        <v>0</v>
      </c>
      <c r="V341" s="105">
        <f t="shared" si="21"/>
        <v>0</v>
      </c>
    </row>
    <row r="342" spans="21:22" ht="12.75">
      <c r="U342" s="104">
        <f t="shared" si="20"/>
        <v>0</v>
      </c>
      <c r="V342" s="105">
        <f t="shared" si="21"/>
        <v>0</v>
      </c>
    </row>
    <row r="343" spans="21:22" ht="12.75">
      <c r="U343" s="104">
        <f t="shared" si="20"/>
        <v>0</v>
      </c>
      <c r="V343" s="105">
        <f t="shared" si="21"/>
        <v>0</v>
      </c>
    </row>
    <row r="344" spans="21:22" ht="12.75">
      <c r="U344" s="104">
        <f t="shared" si="20"/>
        <v>0</v>
      </c>
      <c r="V344" s="105">
        <f t="shared" si="21"/>
        <v>0</v>
      </c>
    </row>
    <row r="345" spans="21:22" ht="12.75">
      <c r="U345" s="104">
        <f t="shared" si="20"/>
        <v>0</v>
      </c>
      <c r="V345" s="105">
        <f t="shared" si="21"/>
        <v>0</v>
      </c>
    </row>
    <row r="346" spans="21:22" ht="12.75">
      <c r="U346" s="104">
        <f t="shared" si="20"/>
        <v>0</v>
      </c>
      <c r="V346" s="105">
        <f t="shared" si="21"/>
        <v>0</v>
      </c>
    </row>
    <row r="347" spans="21:22" ht="12.75">
      <c r="U347" s="104">
        <f t="shared" si="20"/>
        <v>0</v>
      </c>
      <c r="V347" s="105">
        <f t="shared" si="21"/>
        <v>0</v>
      </c>
    </row>
    <row r="348" spans="21:22" ht="12.75">
      <c r="U348" s="104">
        <f t="shared" si="20"/>
        <v>0</v>
      </c>
      <c r="V348" s="105">
        <f t="shared" si="21"/>
        <v>0</v>
      </c>
    </row>
    <row r="349" spans="21:22" ht="12.75">
      <c r="U349" s="104">
        <f t="shared" si="20"/>
        <v>0</v>
      </c>
      <c r="V349" s="105">
        <f t="shared" si="21"/>
        <v>0</v>
      </c>
    </row>
    <row r="350" spans="21:22" ht="12.75">
      <c r="U350" s="104">
        <f t="shared" si="20"/>
        <v>0</v>
      </c>
      <c r="V350" s="105">
        <f t="shared" si="21"/>
        <v>0</v>
      </c>
    </row>
    <row r="351" spans="21:22" ht="12.75">
      <c r="U351" s="104">
        <f t="shared" si="20"/>
        <v>0</v>
      </c>
      <c r="V351" s="105">
        <f t="shared" si="21"/>
        <v>0</v>
      </c>
    </row>
    <row r="352" spans="21:22" ht="12.75">
      <c r="U352" s="104">
        <f t="shared" si="20"/>
        <v>0</v>
      </c>
      <c r="V352" s="105">
        <f t="shared" si="21"/>
        <v>0</v>
      </c>
    </row>
    <row r="353" spans="21:22" ht="12.75">
      <c r="U353" s="104">
        <f t="shared" si="20"/>
        <v>0</v>
      </c>
      <c r="V353" s="105">
        <f t="shared" si="21"/>
        <v>0</v>
      </c>
    </row>
    <row r="354" spans="21:22" ht="12.75">
      <c r="U354" s="104">
        <f t="shared" si="20"/>
        <v>0</v>
      </c>
      <c r="V354" s="105">
        <f t="shared" si="21"/>
        <v>0</v>
      </c>
    </row>
    <row r="355" spans="21:22" ht="12.75">
      <c r="U355" s="104">
        <f t="shared" si="20"/>
        <v>0</v>
      </c>
      <c r="V355" s="105">
        <f t="shared" si="21"/>
        <v>0</v>
      </c>
    </row>
    <row r="356" spans="21:22" ht="12.75">
      <c r="U356" s="104">
        <f t="shared" si="20"/>
        <v>0</v>
      </c>
      <c r="V356" s="105">
        <f t="shared" si="21"/>
        <v>0</v>
      </c>
    </row>
    <row r="357" spans="21:22" ht="12.75">
      <c r="U357" s="104">
        <f t="shared" si="20"/>
        <v>0</v>
      </c>
      <c r="V357" s="105">
        <f t="shared" si="21"/>
        <v>0</v>
      </c>
    </row>
    <row r="358" spans="21:22" ht="12.75">
      <c r="U358" s="104">
        <f t="shared" si="20"/>
        <v>0</v>
      </c>
      <c r="V358" s="105">
        <f t="shared" si="21"/>
        <v>0</v>
      </c>
    </row>
    <row r="359" spans="21:22" ht="12.75">
      <c r="U359" s="104">
        <f t="shared" si="20"/>
        <v>0</v>
      </c>
      <c r="V359" s="105">
        <f t="shared" si="21"/>
        <v>0</v>
      </c>
    </row>
    <row r="360" spans="21:22" ht="12.75">
      <c r="U360" s="104">
        <f t="shared" si="20"/>
        <v>0</v>
      </c>
      <c r="V360" s="105">
        <f t="shared" si="21"/>
        <v>0</v>
      </c>
    </row>
    <row r="361" spans="21:22" ht="12.75">
      <c r="U361" s="104">
        <f aca="true" t="shared" si="22" ref="U361:U424">(AA361+H$16)*COS(I$15)-(AB361+D$9+D$3*D$4)*SIN(I$15)</f>
        <v>0</v>
      </c>
      <c r="V361" s="105">
        <f aca="true" t="shared" si="23" ref="V361:V424">(AA361+H$16)*SIN(I$15)+(AB361+D$9+D$3*D$4)*COS(I$15)-D$9-D$3*D$4</f>
        <v>0</v>
      </c>
    </row>
    <row r="362" spans="21:22" ht="12.75">
      <c r="U362" s="104">
        <f t="shared" si="22"/>
        <v>0</v>
      </c>
      <c r="V362" s="105">
        <f t="shared" si="23"/>
        <v>0</v>
      </c>
    </row>
    <row r="363" spans="21:22" ht="12.75">
      <c r="U363" s="104">
        <f t="shared" si="22"/>
        <v>0</v>
      </c>
      <c r="V363" s="105">
        <f t="shared" si="23"/>
        <v>0</v>
      </c>
    </row>
    <row r="364" spans="21:22" ht="12.75">
      <c r="U364" s="104">
        <f t="shared" si="22"/>
        <v>0</v>
      </c>
      <c r="V364" s="105">
        <f t="shared" si="23"/>
        <v>0</v>
      </c>
    </row>
    <row r="365" spans="21:22" ht="12.75">
      <c r="U365" s="104">
        <f t="shared" si="22"/>
        <v>0</v>
      </c>
      <c r="V365" s="105">
        <f t="shared" si="23"/>
        <v>0</v>
      </c>
    </row>
    <row r="366" spans="21:22" ht="12.75">
      <c r="U366" s="104">
        <f t="shared" si="22"/>
        <v>0</v>
      </c>
      <c r="V366" s="105">
        <f t="shared" si="23"/>
        <v>0</v>
      </c>
    </row>
    <row r="367" spans="21:22" ht="12.75">
      <c r="U367" s="104">
        <f t="shared" si="22"/>
        <v>0</v>
      </c>
      <c r="V367" s="105">
        <f t="shared" si="23"/>
        <v>0</v>
      </c>
    </row>
    <row r="368" spans="21:22" ht="12.75">
      <c r="U368" s="104">
        <f t="shared" si="22"/>
        <v>0</v>
      </c>
      <c r="V368" s="105">
        <f t="shared" si="23"/>
        <v>0</v>
      </c>
    </row>
    <row r="369" spans="21:22" ht="12.75">
      <c r="U369" s="104">
        <f t="shared" si="22"/>
        <v>0</v>
      </c>
      <c r="V369" s="105">
        <f t="shared" si="23"/>
        <v>0</v>
      </c>
    </row>
    <row r="370" spans="21:22" ht="12.75">
      <c r="U370" s="104">
        <f t="shared" si="22"/>
        <v>0</v>
      </c>
      <c r="V370" s="105">
        <f t="shared" si="23"/>
        <v>0</v>
      </c>
    </row>
    <row r="371" spans="21:22" ht="12.75">
      <c r="U371" s="104">
        <f t="shared" si="22"/>
        <v>0</v>
      </c>
      <c r="V371" s="105">
        <f t="shared" si="23"/>
        <v>0</v>
      </c>
    </row>
    <row r="372" spans="21:22" ht="12.75">
      <c r="U372" s="104">
        <f t="shared" si="22"/>
        <v>0</v>
      </c>
      <c r="V372" s="105">
        <f t="shared" si="23"/>
        <v>0</v>
      </c>
    </row>
    <row r="373" spans="21:22" ht="12.75">
      <c r="U373" s="104">
        <f t="shared" si="22"/>
        <v>0</v>
      </c>
      <c r="V373" s="105">
        <f t="shared" si="23"/>
        <v>0</v>
      </c>
    </row>
    <row r="374" spans="21:22" ht="12.75">
      <c r="U374" s="104">
        <f t="shared" si="22"/>
        <v>0</v>
      </c>
      <c r="V374" s="105">
        <f t="shared" si="23"/>
        <v>0</v>
      </c>
    </row>
    <row r="375" spans="21:22" ht="12.75">
      <c r="U375" s="104">
        <f t="shared" si="22"/>
        <v>0</v>
      </c>
      <c r="V375" s="105">
        <f t="shared" si="23"/>
        <v>0</v>
      </c>
    </row>
    <row r="376" spans="21:22" ht="12.75">
      <c r="U376" s="104">
        <f t="shared" si="22"/>
        <v>0</v>
      </c>
      <c r="V376" s="105">
        <f t="shared" si="23"/>
        <v>0</v>
      </c>
    </row>
    <row r="377" spans="21:22" ht="12.75">
      <c r="U377" s="104">
        <f t="shared" si="22"/>
        <v>0</v>
      </c>
      <c r="V377" s="105">
        <f t="shared" si="23"/>
        <v>0</v>
      </c>
    </row>
    <row r="378" spans="21:22" ht="12.75">
      <c r="U378" s="104">
        <f t="shared" si="22"/>
        <v>0</v>
      </c>
      <c r="V378" s="105">
        <f t="shared" si="23"/>
        <v>0</v>
      </c>
    </row>
    <row r="379" spans="21:22" ht="12.75">
      <c r="U379" s="104">
        <f t="shared" si="22"/>
        <v>0</v>
      </c>
      <c r="V379" s="105">
        <f t="shared" si="23"/>
        <v>0</v>
      </c>
    </row>
    <row r="380" spans="21:22" ht="12.75">
      <c r="U380" s="104">
        <f t="shared" si="22"/>
        <v>0</v>
      </c>
      <c r="V380" s="105">
        <f t="shared" si="23"/>
        <v>0</v>
      </c>
    </row>
    <row r="381" spans="21:22" ht="12.75">
      <c r="U381" s="104">
        <f t="shared" si="22"/>
        <v>0</v>
      </c>
      <c r="V381" s="105">
        <f t="shared" si="23"/>
        <v>0</v>
      </c>
    </row>
    <row r="382" spans="21:22" ht="12.75">
      <c r="U382" s="104">
        <f t="shared" si="22"/>
        <v>0</v>
      </c>
      <c r="V382" s="105">
        <f t="shared" si="23"/>
        <v>0</v>
      </c>
    </row>
    <row r="383" spans="21:22" ht="12.75">
      <c r="U383" s="104">
        <f t="shared" si="22"/>
        <v>0</v>
      </c>
      <c r="V383" s="105">
        <f t="shared" si="23"/>
        <v>0</v>
      </c>
    </row>
    <row r="384" spans="21:22" ht="12.75">
      <c r="U384" s="104">
        <f t="shared" si="22"/>
        <v>0</v>
      </c>
      <c r="V384" s="105">
        <f t="shared" si="23"/>
        <v>0</v>
      </c>
    </row>
    <row r="385" spans="21:22" ht="12.75">
      <c r="U385" s="104">
        <f t="shared" si="22"/>
        <v>0</v>
      </c>
      <c r="V385" s="105">
        <f t="shared" si="23"/>
        <v>0</v>
      </c>
    </row>
    <row r="386" spans="21:22" ht="12.75">
      <c r="U386" s="104">
        <f t="shared" si="22"/>
        <v>0</v>
      </c>
      <c r="V386" s="105">
        <f t="shared" si="23"/>
        <v>0</v>
      </c>
    </row>
    <row r="387" spans="21:22" ht="12.75">
      <c r="U387" s="104">
        <f t="shared" si="22"/>
        <v>0</v>
      </c>
      <c r="V387" s="105">
        <f t="shared" si="23"/>
        <v>0</v>
      </c>
    </row>
    <row r="388" spans="21:22" ht="12.75">
      <c r="U388" s="104">
        <f t="shared" si="22"/>
        <v>0</v>
      </c>
      <c r="V388" s="105">
        <f t="shared" si="23"/>
        <v>0</v>
      </c>
    </row>
    <row r="389" spans="21:22" ht="12.75">
      <c r="U389" s="104">
        <f t="shared" si="22"/>
        <v>0</v>
      </c>
      <c r="V389" s="105">
        <f t="shared" si="23"/>
        <v>0</v>
      </c>
    </row>
    <row r="390" spans="21:22" ht="12.75">
      <c r="U390" s="104">
        <f t="shared" si="22"/>
        <v>0</v>
      </c>
      <c r="V390" s="105">
        <f t="shared" si="23"/>
        <v>0</v>
      </c>
    </row>
    <row r="391" spans="21:22" ht="12.75">
      <c r="U391" s="104">
        <f t="shared" si="22"/>
        <v>0</v>
      </c>
      <c r="V391" s="105">
        <f t="shared" si="23"/>
        <v>0</v>
      </c>
    </row>
    <row r="392" spans="21:22" ht="12.75">
      <c r="U392" s="104">
        <f t="shared" si="22"/>
        <v>0</v>
      </c>
      <c r="V392" s="105">
        <f t="shared" si="23"/>
        <v>0</v>
      </c>
    </row>
    <row r="393" spans="21:22" ht="12.75">
      <c r="U393" s="104">
        <f t="shared" si="22"/>
        <v>0</v>
      </c>
      <c r="V393" s="105">
        <f t="shared" si="23"/>
        <v>0</v>
      </c>
    </row>
    <row r="394" spans="21:22" ht="12.75">
      <c r="U394" s="104">
        <f t="shared" si="22"/>
        <v>0</v>
      </c>
      <c r="V394" s="105">
        <f t="shared" si="23"/>
        <v>0</v>
      </c>
    </row>
    <row r="395" spans="21:22" ht="12.75">
      <c r="U395" s="104">
        <f t="shared" si="22"/>
        <v>0</v>
      </c>
      <c r="V395" s="105">
        <f t="shared" si="23"/>
        <v>0</v>
      </c>
    </row>
    <row r="396" spans="21:22" ht="12.75">
      <c r="U396" s="104">
        <f t="shared" si="22"/>
        <v>0</v>
      </c>
      <c r="V396" s="105">
        <f t="shared" si="23"/>
        <v>0</v>
      </c>
    </row>
    <row r="397" spans="21:22" ht="12.75">
      <c r="U397" s="104">
        <f t="shared" si="22"/>
        <v>0</v>
      </c>
      <c r="V397" s="105">
        <f t="shared" si="23"/>
        <v>0</v>
      </c>
    </row>
    <row r="398" spans="21:22" ht="12.75">
      <c r="U398" s="104">
        <f t="shared" si="22"/>
        <v>0</v>
      </c>
      <c r="V398" s="105">
        <f t="shared" si="23"/>
        <v>0</v>
      </c>
    </row>
    <row r="399" spans="21:22" ht="12.75">
      <c r="U399" s="104">
        <f t="shared" si="22"/>
        <v>0</v>
      </c>
      <c r="V399" s="105">
        <f t="shared" si="23"/>
        <v>0</v>
      </c>
    </row>
    <row r="400" spans="21:22" ht="12.75">
      <c r="U400" s="104">
        <f t="shared" si="22"/>
        <v>0</v>
      </c>
      <c r="V400" s="105">
        <f t="shared" si="23"/>
        <v>0</v>
      </c>
    </row>
    <row r="401" spans="21:22" ht="12.75">
      <c r="U401" s="104">
        <f t="shared" si="22"/>
        <v>0</v>
      </c>
      <c r="V401" s="105">
        <f t="shared" si="23"/>
        <v>0</v>
      </c>
    </row>
    <row r="402" spans="21:22" ht="12.75">
      <c r="U402" s="104">
        <f t="shared" si="22"/>
        <v>0</v>
      </c>
      <c r="V402" s="105">
        <f t="shared" si="23"/>
        <v>0</v>
      </c>
    </row>
    <row r="403" spans="21:22" ht="12.75">
      <c r="U403" s="104">
        <f t="shared" si="22"/>
        <v>0</v>
      </c>
      <c r="V403" s="105">
        <f t="shared" si="23"/>
        <v>0</v>
      </c>
    </row>
    <row r="404" spans="21:22" ht="12.75">
      <c r="U404" s="104">
        <f t="shared" si="22"/>
        <v>0</v>
      </c>
      <c r="V404" s="105">
        <f t="shared" si="23"/>
        <v>0</v>
      </c>
    </row>
    <row r="405" spans="21:22" ht="12.75">
      <c r="U405" s="104">
        <f t="shared" si="22"/>
        <v>0</v>
      </c>
      <c r="V405" s="105">
        <f t="shared" si="23"/>
        <v>0</v>
      </c>
    </row>
    <row r="406" spans="21:22" ht="12.75">
      <c r="U406" s="104">
        <f t="shared" si="22"/>
        <v>0</v>
      </c>
      <c r="V406" s="105">
        <f t="shared" si="23"/>
        <v>0</v>
      </c>
    </row>
    <row r="407" spans="21:22" ht="12.75">
      <c r="U407" s="104">
        <f t="shared" si="22"/>
        <v>0</v>
      </c>
      <c r="V407" s="105">
        <f t="shared" si="23"/>
        <v>0</v>
      </c>
    </row>
    <row r="408" spans="21:22" ht="12.75">
      <c r="U408" s="104">
        <f t="shared" si="22"/>
        <v>0</v>
      </c>
      <c r="V408" s="105">
        <f t="shared" si="23"/>
        <v>0</v>
      </c>
    </row>
    <row r="409" spans="21:22" ht="12.75">
      <c r="U409" s="104">
        <f t="shared" si="22"/>
        <v>0</v>
      </c>
      <c r="V409" s="105">
        <f t="shared" si="23"/>
        <v>0</v>
      </c>
    </row>
    <row r="410" spans="21:22" ht="12.75">
      <c r="U410" s="104">
        <f t="shared" si="22"/>
        <v>0</v>
      </c>
      <c r="V410" s="105">
        <f t="shared" si="23"/>
        <v>0</v>
      </c>
    </row>
    <row r="411" spans="21:22" ht="12.75">
      <c r="U411" s="104">
        <f t="shared" si="22"/>
        <v>0</v>
      </c>
      <c r="V411" s="105">
        <f t="shared" si="23"/>
        <v>0</v>
      </c>
    </row>
    <row r="412" spans="21:22" ht="12.75">
      <c r="U412" s="104">
        <f t="shared" si="22"/>
        <v>0</v>
      </c>
      <c r="V412" s="105">
        <f t="shared" si="23"/>
        <v>0</v>
      </c>
    </row>
    <row r="413" spans="21:22" ht="12.75">
      <c r="U413" s="104">
        <f t="shared" si="22"/>
        <v>0</v>
      </c>
      <c r="V413" s="105">
        <f t="shared" si="23"/>
        <v>0</v>
      </c>
    </row>
    <row r="414" spans="21:22" ht="12.75">
      <c r="U414" s="104">
        <f t="shared" si="22"/>
        <v>0</v>
      </c>
      <c r="V414" s="105">
        <f t="shared" si="23"/>
        <v>0</v>
      </c>
    </row>
    <row r="415" spans="21:22" ht="12.75">
      <c r="U415" s="104">
        <f t="shared" si="22"/>
        <v>0</v>
      </c>
      <c r="V415" s="105">
        <f t="shared" si="23"/>
        <v>0</v>
      </c>
    </row>
    <row r="416" spans="21:22" ht="12.75">
      <c r="U416" s="104">
        <f t="shared" si="22"/>
        <v>0</v>
      </c>
      <c r="V416" s="105">
        <f t="shared" si="23"/>
        <v>0</v>
      </c>
    </row>
    <row r="417" spans="21:22" ht="12.75">
      <c r="U417" s="104">
        <f t="shared" si="22"/>
        <v>0</v>
      </c>
      <c r="V417" s="105">
        <f t="shared" si="23"/>
        <v>0</v>
      </c>
    </row>
    <row r="418" spans="21:22" ht="12.75">
      <c r="U418" s="104">
        <f t="shared" si="22"/>
        <v>0</v>
      </c>
      <c r="V418" s="105">
        <f t="shared" si="23"/>
        <v>0</v>
      </c>
    </row>
    <row r="419" spans="21:22" ht="12.75">
      <c r="U419" s="104">
        <f t="shared" si="22"/>
        <v>0</v>
      </c>
      <c r="V419" s="105">
        <f t="shared" si="23"/>
        <v>0</v>
      </c>
    </row>
    <row r="420" spans="21:22" ht="12.75">
      <c r="U420" s="104">
        <f t="shared" si="22"/>
        <v>0</v>
      </c>
      <c r="V420" s="105">
        <f t="shared" si="23"/>
        <v>0</v>
      </c>
    </row>
    <row r="421" spans="21:22" ht="12.75">
      <c r="U421" s="104">
        <f t="shared" si="22"/>
        <v>0</v>
      </c>
      <c r="V421" s="105">
        <f t="shared" si="23"/>
        <v>0</v>
      </c>
    </row>
    <row r="422" spans="21:22" ht="12.75">
      <c r="U422" s="104">
        <f t="shared" si="22"/>
        <v>0</v>
      </c>
      <c r="V422" s="105">
        <f t="shared" si="23"/>
        <v>0</v>
      </c>
    </row>
    <row r="423" spans="21:22" ht="12.75">
      <c r="U423" s="104">
        <f t="shared" si="22"/>
        <v>0</v>
      </c>
      <c r="V423" s="105">
        <f t="shared" si="23"/>
        <v>0</v>
      </c>
    </row>
    <row r="424" spans="21:22" ht="12.75">
      <c r="U424" s="104">
        <f t="shared" si="22"/>
        <v>0</v>
      </c>
      <c r="V424" s="105">
        <f t="shared" si="23"/>
        <v>0</v>
      </c>
    </row>
    <row r="425" spans="21:22" ht="12.75">
      <c r="U425" s="104">
        <f aca="true" t="shared" si="24" ref="U425:U439">(AA425+H$16)*COS(I$15)-(AB425+D$9+D$3*D$4)*SIN(I$15)</f>
        <v>0</v>
      </c>
      <c r="V425" s="105">
        <f aca="true" t="shared" si="25" ref="V425:V439">(AA425+H$16)*SIN(I$15)+(AB425+D$9+D$3*D$4)*COS(I$15)-D$9-D$3*D$4</f>
        <v>0</v>
      </c>
    </row>
    <row r="426" spans="21:22" ht="12.75">
      <c r="U426" s="104">
        <f t="shared" si="24"/>
        <v>0</v>
      </c>
      <c r="V426" s="105">
        <f t="shared" si="25"/>
        <v>0</v>
      </c>
    </row>
    <row r="427" spans="21:22" ht="12.75">
      <c r="U427" s="104">
        <f t="shared" si="24"/>
        <v>0</v>
      </c>
      <c r="V427" s="105">
        <f t="shared" si="25"/>
        <v>0</v>
      </c>
    </row>
    <row r="428" spans="21:22" ht="12.75">
      <c r="U428" s="104">
        <f t="shared" si="24"/>
        <v>0</v>
      </c>
      <c r="V428" s="105">
        <f t="shared" si="25"/>
        <v>0</v>
      </c>
    </row>
    <row r="429" spans="21:22" ht="12.75">
      <c r="U429" s="104">
        <f t="shared" si="24"/>
        <v>0</v>
      </c>
      <c r="V429" s="105">
        <f t="shared" si="25"/>
        <v>0</v>
      </c>
    </row>
    <row r="430" spans="21:22" ht="12.75">
      <c r="U430" s="104">
        <f t="shared" si="24"/>
        <v>0</v>
      </c>
      <c r="V430" s="105">
        <f t="shared" si="25"/>
        <v>0</v>
      </c>
    </row>
    <row r="431" spans="21:22" ht="12.75">
      <c r="U431" s="104">
        <f t="shared" si="24"/>
        <v>0</v>
      </c>
      <c r="V431" s="105">
        <f t="shared" si="25"/>
        <v>0</v>
      </c>
    </row>
    <row r="432" spans="21:22" ht="12.75">
      <c r="U432" s="104">
        <f t="shared" si="24"/>
        <v>0</v>
      </c>
      <c r="V432" s="105">
        <f t="shared" si="25"/>
        <v>0</v>
      </c>
    </row>
    <row r="433" spans="21:22" ht="12.75">
      <c r="U433" s="104">
        <f t="shared" si="24"/>
        <v>0</v>
      </c>
      <c r="V433" s="105">
        <f t="shared" si="25"/>
        <v>0</v>
      </c>
    </row>
    <row r="434" spans="21:22" ht="12.75">
      <c r="U434" s="104">
        <f t="shared" si="24"/>
        <v>0</v>
      </c>
      <c r="V434" s="105">
        <f t="shared" si="25"/>
        <v>0</v>
      </c>
    </row>
    <row r="435" spans="21:22" ht="12.75">
      <c r="U435" s="104">
        <f t="shared" si="24"/>
        <v>0</v>
      </c>
      <c r="V435" s="105">
        <f t="shared" si="25"/>
        <v>0</v>
      </c>
    </row>
    <row r="436" spans="21:22" ht="12.75">
      <c r="U436" s="104">
        <f t="shared" si="24"/>
        <v>0</v>
      </c>
      <c r="V436" s="105">
        <f t="shared" si="25"/>
        <v>0</v>
      </c>
    </row>
    <row r="437" spans="21:22" ht="12.75">
      <c r="U437" s="104">
        <f t="shared" si="24"/>
        <v>0</v>
      </c>
      <c r="V437" s="105">
        <f t="shared" si="25"/>
        <v>0</v>
      </c>
    </row>
    <row r="438" spans="21:22" ht="12.75">
      <c r="U438" s="104">
        <f t="shared" si="24"/>
        <v>0</v>
      </c>
      <c r="V438" s="105">
        <f t="shared" si="25"/>
        <v>0</v>
      </c>
    </row>
    <row r="439" spans="21:22" ht="13.5" thickBot="1">
      <c r="U439" s="110">
        <f t="shared" si="24"/>
        <v>0</v>
      </c>
      <c r="V439" s="112">
        <f t="shared" si="25"/>
        <v>0</v>
      </c>
    </row>
  </sheetData>
  <sheetProtection/>
  <conditionalFormatting sqref="E8 I6:I8">
    <cfRule type="cellIs" priority="1" dxfId="0" operator="equal" stopIfTrue="1">
      <formula>"pas OK"</formula>
    </cfRule>
  </conditionalFormatting>
  <printOptions/>
  <pageMargins left="0.3937007874015748" right="0.3937007874015748" top="0.4724409448818898" bottom="0.4724409448818898" header="0.2755905511811024" footer="0.2755905511811024"/>
  <pageSetup horizontalDpi="96" verticalDpi="96" orientation="landscape" paperSize="9" scale="80" r:id="rId2"/>
  <headerFooter alignWithMargins="0">
    <oddHeader>&amp;L&amp;F&amp;Rle &amp;D à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47"/>
  <sheetViews>
    <sheetView workbookViewId="0" topLeftCell="A3">
      <selection activeCell="R4" sqref="R4"/>
    </sheetView>
  </sheetViews>
  <sheetFormatPr defaultColWidth="11.421875" defaultRowHeight="12.75"/>
  <cols>
    <col min="1" max="1" width="2.7109375" style="77" customWidth="1"/>
    <col min="2" max="5" width="10.7109375" style="77" customWidth="1"/>
    <col min="6" max="6" width="2.7109375" style="77" customWidth="1"/>
    <col min="7" max="16384" width="10.7109375" style="77" customWidth="1"/>
  </cols>
  <sheetData>
    <row r="1" ht="12.75" hidden="1">
      <c r="A1" s="126"/>
    </row>
    <row r="2" ht="13.5" hidden="1" thickBot="1">
      <c r="A2" s="126"/>
    </row>
    <row r="3" spans="2:13" ht="12.75">
      <c r="B3" s="97" t="s">
        <v>97</v>
      </c>
      <c r="C3" s="145"/>
      <c r="D3" s="139"/>
      <c r="G3" s="97" t="s">
        <v>98</v>
      </c>
      <c r="H3" s="145"/>
      <c r="I3" s="139"/>
      <c r="K3" s="97" t="s">
        <v>99</v>
      </c>
      <c r="L3" s="145"/>
      <c r="M3" s="139"/>
    </row>
    <row r="4" spans="2:13" ht="13.5" thickBot="1">
      <c r="B4" s="101"/>
      <c r="C4" s="148"/>
      <c r="D4" s="141"/>
      <c r="G4" s="101"/>
      <c r="H4" s="148"/>
      <c r="I4" s="141"/>
      <c r="K4" s="101"/>
      <c r="L4" s="146"/>
      <c r="M4" s="140"/>
    </row>
    <row r="5" spans="2:13" ht="12.75">
      <c r="B5" s="99" t="s">
        <v>90</v>
      </c>
      <c r="C5" s="113">
        <v>-15</v>
      </c>
      <c r="D5" s="80">
        <f>C5*PI()/180</f>
        <v>-0.2617993877991494</v>
      </c>
      <c r="G5" s="79" t="s">
        <v>90</v>
      </c>
      <c r="H5" s="118">
        <v>-30</v>
      </c>
      <c r="I5" s="90">
        <f>H5*PI()/180</f>
        <v>-0.5235987755982988</v>
      </c>
      <c r="K5" s="97" t="s">
        <v>93</v>
      </c>
      <c r="L5" s="113">
        <v>0</v>
      </c>
      <c r="M5" s="150">
        <f>L5*PI()/180</f>
        <v>0</v>
      </c>
    </row>
    <row r="6" spans="2:13" ht="12.75">
      <c r="B6" s="99" t="s">
        <v>89</v>
      </c>
      <c r="C6" s="114">
        <v>15</v>
      </c>
      <c r="D6" s="83">
        <f>C6*PI()/180</f>
        <v>0.2617993877991494</v>
      </c>
      <c r="G6" s="82" t="s">
        <v>89</v>
      </c>
      <c r="H6" s="118">
        <v>30</v>
      </c>
      <c r="I6" s="90">
        <f>H6*PI()/180</f>
        <v>0.5235987755982988</v>
      </c>
      <c r="K6" s="99" t="s">
        <v>100</v>
      </c>
      <c r="L6" s="100">
        <f>COS(M5)*C7*M5-SIN(M5)*(H7+C7)</f>
        <v>0</v>
      </c>
      <c r="M6" s="91">
        <f>SIN(M5)*C7*M5+COS(M5)*(H7+C7)-C7</f>
        <v>-1</v>
      </c>
    </row>
    <row r="7" spans="2:13" ht="13.5" thickBot="1">
      <c r="B7" s="101" t="s">
        <v>3</v>
      </c>
      <c r="C7" s="149">
        <f>dessin!D9</f>
        <v>21.599999999999998</v>
      </c>
      <c r="D7" s="147"/>
      <c r="G7" s="87" t="s">
        <v>92</v>
      </c>
      <c r="H7" s="119">
        <v>-1</v>
      </c>
      <c r="I7" s="92"/>
      <c r="K7" s="99" t="s">
        <v>101</v>
      </c>
      <c r="L7" s="100">
        <f>(-C7*M5*COS(M5)-C7*SIN(M5)+H7*SIN(M5))/(C7^2*M5^2+H7^2)-(-C7*M5*SIN(M5)-H7*COS(M5))*C7^2*M5/(C7^2*M5^2+H7^2)^2</f>
        <v>0</v>
      </c>
      <c r="M7" s="91">
        <f>(-C7*M5*SIN(M5)+C7*COS(M5)-H7*COS(M5))/(C7^2*M5^2+H7^2)-(C7*M5*COS(M5)-H7*SIN(M5))*C7^2*M5/(C7^2*M5^2+H7^2)^2</f>
        <v>22.599999999999998</v>
      </c>
    </row>
    <row r="8" spans="3:13" ht="12.75">
      <c r="C8" s="144"/>
      <c r="H8" s="144"/>
      <c r="K8" s="99" t="s">
        <v>96</v>
      </c>
      <c r="L8" s="100">
        <f>L7/SQRT(L7^2+M7^2)</f>
        <v>0</v>
      </c>
      <c r="M8" s="91">
        <f>M7/SQRT(L7^2+M7^2)</f>
        <v>1</v>
      </c>
    </row>
    <row r="9" spans="3:13" ht="12.75">
      <c r="C9" s="144"/>
      <c r="H9" s="144"/>
      <c r="K9" s="99" t="s">
        <v>10</v>
      </c>
      <c r="L9" s="100">
        <f>IF(L8&gt;0,ASIN(M8),PI()-ASIN(M8))</f>
        <v>1.5707963267948966</v>
      </c>
      <c r="M9" s="151">
        <f>L9*180/PI()</f>
        <v>90</v>
      </c>
    </row>
    <row r="10" spans="3:13" ht="13.5" thickBot="1">
      <c r="C10" s="144"/>
      <c r="H10" s="144"/>
      <c r="K10" s="101" t="s">
        <v>62</v>
      </c>
      <c r="L10" s="152">
        <f>1/SQRT(L7^2+M7^2)</f>
        <v>0.044247787610619475</v>
      </c>
      <c r="M10" s="147"/>
    </row>
    <row r="11" ht="13.5" thickBot="1"/>
    <row r="12" spans="2:14" ht="12.75">
      <c r="B12" s="102" t="s">
        <v>7</v>
      </c>
      <c r="C12" s="108">
        <v>0</v>
      </c>
      <c r="D12" s="108">
        <f>C$7*SIN(D$5+C12/25*(D$6-D$5))</f>
        <v>-5.590491374214447</v>
      </c>
      <c r="E12" s="103">
        <f>C$7*COS(D$5+C12/25*(D$6-D$5))-C$7</f>
        <v>-0.7360021521561251</v>
      </c>
      <c r="G12" s="102" t="s">
        <v>91</v>
      </c>
      <c r="H12" s="108">
        <v>0</v>
      </c>
      <c r="I12" s="108">
        <f>I$5+H12/25*(I$6-I$5)</f>
        <v>-0.5235987755982988</v>
      </c>
      <c r="J12" s="108">
        <f>C$7*I12*COS(I12)-(C$7+H$7)*SIN(I12)</f>
        <v>0.5054834331352218</v>
      </c>
      <c r="K12" s="103">
        <f>C$7*I12*SIN(I12)+(C$7+H$7)*COS(I12)-C$7</f>
        <v>1.8949900944210647</v>
      </c>
      <c r="M12" s="77">
        <f aca="true" t="shared" si="0" ref="M12:M37">L$10*COS(L$9+PI()/2+C12/25*(PI()))+L$6+L$8*L$10</f>
        <v>-0.044247787610619475</v>
      </c>
      <c r="N12" s="77">
        <f aca="true" t="shared" si="1" ref="N12:N37">L$10*SIN(L$9+PI()/2+C12/25*PI())+M$6+M$8*L$10</f>
        <v>-0.9557522123893806</v>
      </c>
    </row>
    <row r="13" spans="2:14" ht="12.75">
      <c r="B13" s="104"/>
      <c r="C13" s="109">
        <f>C12+1</f>
        <v>1</v>
      </c>
      <c r="D13" s="109">
        <f aca="true" t="shared" si="2" ref="D13:D37">C$7*SIN(D$5+C13/25*(D$6-D$5))</f>
        <v>-5.152322683697346</v>
      </c>
      <c r="E13" s="105">
        <f aca="true" t="shared" si="3" ref="E13:E37">C$7*COS(D$5+C13/25*(D$6-D$5))-C$7</f>
        <v>-0.6234995539518593</v>
      </c>
      <c r="G13" s="104"/>
      <c r="H13" s="109">
        <f>H12+1</f>
        <v>1</v>
      </c>
      <c r="I13" s="109">
        <f aca="true" t="shared" si="4" ref="I13:I37">I$5+H13/25*(I$6-I$5)</f>
        <v>-0.4817108735504349</v>
      </c>
      <c r="J13" s="109">
        <f aca="true" t="shared" si="5" ref="J13:J37">C$7*I13*COS(I13)-(C$7+H$7)*SIN(I13)</f>
        <v>0.32299007709735506</v>
      </c>
      <c r="K13" s="105">
        <f aca="true" t="shared" si="6" ref="K13:K37">C$7*I13*SIN(I13)+(C$7+H$7)*COS(I13)-C$7</f>
        <v>1.4763680684279201</v>
      </c>
      <c r="M13" s="77">
        <f t="shared" si="0"/>
        <v>-0.04389888058913619</v>
      </c>
      <c r="N13" s="77">
        <f t="shared" si="1"/>
        <v>-0.9612979306886861</v>
      </c>
    </row>
    <row r="14" spans="2:14" ht="12.75">
      <c r="B14" s="104"/>
      <c r="C14" s="109">
        <f aca="true" t="shared" si="7" ref="C14:C37">C13+1</f>
        <v>2</v>
      </c>
      <c r="D14" s="109">
        <f t="shared" si="2"/>
        <v>-4.711894014165318</v>
      </c>
      <c r="E14" s="105">
        <f t="shared" si="3"/>
        <v>-0.5201979421230547</v>
      </c>
      <c r="G14" s="104"/>
      <c r="H14" s="109">
        <f aca="true" t="shared" si="8" ref="H14:H37">H13+1</f>
        <v>2</v>
      </c>
      <c r="I14" s="109">
        <f t="shared" si="4"/>
        <v>-0.439822971502571</v>
      </c>
      <c r="J14" s="109">
        <f t="shared" si="5"/>
        <v>0.17503699135171757</v>
      </c>
      <c r="K14" s="105">
        <f t="shared" si="6"/>
        <v>1.0844155663608568</v>
      </c>
      <c r="M14" s="77">
        <f t="shared" si="0"/>
        <v>-0.04285766199684209</v>
      </c>
      <c r="N14" s="77">
        <f t="shared" si="1"/>
        <v>-0.9667561896975599</v>
      </c>
    </row>
    <row r="15" spans="2:14" ht="12.75">
      <c r="B15" s="104"/>
      <c r="C15" s="109">
        <f t="shared" si="7"/>
        <v>3</v>
      </c>
      <c r="D15" s="109">
        <f t="shared" si="2"/>
        <v>-4.2693985521891245</v>
      </c>
      <c r="E15" s="105">
        <f t="shared" si="3"/>
        <v>-0.4261426281708083</v>
      </c>
      <c r="G15" s="104"/>
      <c r="H15" s="109">
        <f t="shared" si="8"/>
        <v>3</v>
      </c>
      <c r="I15" s="109">
        <f t="shared" si="4"/>
        <v>-0.39793506945470714</v>
      </c>
      <c r="J15" s="109">
        <f t="shared" si="5"/>
        <v>0.059040852203049</v>
      </c>
      <c r="K15" s="105">
        <f t="shared" si="6"/>
        <v>0.7212314258104513</v>
      </c>
      <c r="M15" s="77">
        <f t="shared" si="0"/>
        <v>-0.04114055247293149</v>
      </c>
      <c r="N15" s="77">
        <f t="shared" si="1"/>
        <v>-0.9720409094108265</v>
      </c>
    </row>
    <row r="16" spans="2:14" ht="12.75">
      <c r="B16" s="104"/>
      <c r="C16" s="109">
        <f t="shared" si="7"/>
        <v>4</v>
      </c>
      <c r="D16" s="109">
        <f t="shared" si="2"/>
        <v>-3.8250303909029983</v>
      </c>
      <c r="E16" s="105">
        <f t="shared" si="3"/>
        <v>-0.3413748678643742</v>
      </c>
      <c r="G16" s="104"/>
      <c r="H16" s="109">
        <f t="shared" si="8"/>
        <v>4</v>
      </c>
      <c r="I16" s="109">
        <f t="shared" si="4"/>
        <v>-0.35604716740684317</v>
      </c>
      <c r="J16" s="109">
        <f t="shared" si="5"/>
        <v>-0.02769432944343908</v>
      </c>
      <c r="K16" s="105">
        <f t="shared" si="6"/>
        <v>0.38874372939351076</v>
      </c>
      <c r="M16" s="77">
        <f t="shared" si="0"/>
        <v>-0.038774631860347956</v>
      </c>
      <c r="N16" s="77">
        <f t="shared" si="1"/>
        <v>-0.9770687466416689</v>
      </c>
    </row>
    <row r="17" spans="2:14" ht="12.75">
      <c r="B17" s="104"/>
      <c r="C17" s="109">
        <f t="shared" si="7"/>
        <v>5</v>
      </c>
      <c r="D17" s="109">
        <f t="shared" si="2"/>
        <v>-3.3789844448689865</v>
      </c>
      <c r="E17" s="105">
        <f t="shared" si="3"/>
        <v>-0.2659318431450224</v>
      </c>
      <c r="G17" s="104"/>
      <c r="H17" s="109">
        <f t="shared" si="8"/>
        <v>5</v>
      </c>
      <c r="I17" s="109">
        <f t="shared" si="4"/>
        <v>-0.3141592653589793</v>
      </c>
      <c r="J17" s="109">
        <f t="shared" si="5"/>
        <v>-0.08796739171784296</v>
      </c>
      <c r="K17" s="105">
        <f t="shared" si="6"/>
        <v>0.08870415750366334</v>
      </c>
      <c r="M17" s="77">
        <f t="shared" si="0"/>
        <v>-0.03579721214048441</v>
      </c>
      <c r="N17" s="77">
        <f t="shared" si="1"/>
        <v>-0.9817604093934723</v>
      </c>
    </row>
    <row r="18" spans="2:14" ht="12.75">
      <c r="B18" s="104"/>
      <c r="C18" s="109">
        <f t="shared" si="7"/>
        <v>6</v>
      </c>
      <c r="D18" s="109">
        <f t="shared" si="2"/>
        <v>-2.931456364580974</v>
      </c>
      <c r="E18" s="105">
        <f t="shared" si="3"/>
        <v>-0.19984664581681955</v>
      </c>
      <c r="G18" s="104"/>
      <c r="H18" s="109">
        <f t="shared" si="8"/>
        <v>6</v>
      </c>
      <c r="I18" s="109">
        <f t="shared" si="4"/>
        <v>-0.2722713633111154</v>
      </c>
      <c r="J18" s="109">
        <f t="shared" si="5"/>
        <v>-0.12466993461373033</v>
      </c>
      <c r="K18" s="105">
        <f t="shared" si="6"/>
        <v>-0.1773171344737854</v>
      </c>
      <c r="M18" s="77">
        <f t="shared" si="0"/>
        <v>-0.032255249000947415</v>
      </c>
      <c r="N18" s="77">
        <f t="shared" si="1"/>
        <v>-0.9860419073419774</v>
      </c>
    </row>
    <row r="19" spans="2:14" ht="12.75">
      <c r="B19" s="104"/>
      <c r="C19" s="109">
        <f t="shared" si="7"/>
        <v>7</v>
      </c>
      <c r="D19" s="109">
        <f t="shared" si="2"/>
        <v>-2.4826424506459177</v>
      </c>
      <c r="E19" s="105">
        <f t="shared" si="3"/>
        <v>-0.14314826303143846</v>
      </c>
      <c r="G19" s="104"/>
      <c r="H19" s="109">
        <f t="shared" si="8"/>
        <v>7</v>
      </c>
      <c r="I19" s="109">
        <f t="shared" si="4"/>
        <v>-0.23038346126325143</v>
      </c>
      <c r="J19" s="109">
        <f t="shared" si="5"/>
        <v>-0.14077598878732012</v>
      </c>
      <c r="K19" s="105">
        <f t="shared" si="6"/>
        <v>-0.40793610189982843</v>
      </c>
      <c r="M19" s="77">
        <f t="shared" si="0"/>
        <v>-0.0282046013163137</v>
      </c>
      <c r="N19" s="77">
        <f t="shared" si="1"/>
        <v>-0.9898457187068933</v>
      </c>
    </row>
    <row r="20" spans="2:14" ht="12.75">
      <c r="B20" s="104"/>
      <c r="C20" s="109">
        <f t="shared" si="7"/>
        <v>8</v>
      </c>
      <c r="D20" s="109">
        <f t="shared" si="2"/>
        <v>-2.0327395676799087</v>
      </c>
      <c r="E20" s="105">
        <f t="shared" si="3"/>
        <v>-0.09586156457347172</v>
      </c>
      <c r="G20" s="104"/>
      <c r="H20" s="109">
        <f t="shared" si="8"/>
        <v>8</v>
      </c>
      <c r="I20" s="109">
        <f t="shared" si="4"/>
        <v>-0.18849555921538758</v>
      </c>
      <c r="J20" s="109">
        <f t="shared" si="5"/>
        <v>-0.13933146767706894</v>
      </c>
      <c r="K20" s="105">
        <f t="shared" si="6"/>
        <v>-0.6019588483150393</v>
      </c>
      <c r="M20" s="77">
        <f t="shared" si="0"/>
        <v>-0.02370915022030961</v>
      </c>
      <c r="N20" s="77">
        <f t="shared" si="1"/>
        <v>-0.9931118551107087</v>
      </c>
    </row>
    <row r="21" spans="2:14" ht="12.75">
      <c r="B21" s="104"/>
      <c r="C21" s="109">
        <f t="shared" si="7"/>
        <v>9</v>
      </c>
      <c r="D21" s="109">
        <f t="shared" si="2"/>
        <v>-1.581945057956844</v>
      </c>
      <c r="E21" s="105">
        <f t="shared" si="3"/>
        <v>-0.05800729195170362</v>
      </c>
      <c r="G21" s="104"/>
      <c r="H21" s="109">
        <f t="shared" si="8"/>
        <v>9</v>
      </c>
      <c r="I21" s="109">
        <f t="shared" si="4"/>
        <v>-0.14660765716752366</v>
      </c>
      <c r="J21" s="109">
        <f t="shared" si="5"/>
        <v>-0.12344343079957021</v>
      </c>
      <c r="K21" s="105">
        <f t="shared" si="6"/>
        <v>-0.7583851046618548</v>
      </c>
      <c r="M21" s="77">
        <f t="shared" si="0"/>
        <v>-0.01883979166217137</v>
      </c>
      <c r="N21" s="77">
        <f t="shared" si="1"/>
        <v>-0.9957888076312399</v>
      </c>
    </row>
    <row r="22" spans="2:14" ht="12.75">
      <c r="B22" s="104"/>
      <c r="C22" s="109">
        <f t="shared" si="7"/>
        <v>10</v>
      </c>
      <c r="D22" s="109">
        <f t="shared" si="2"/>
        <v>-1.1304566548475865</v>
      </c>
      <c r="E22" s="105">
        <f t="shared" si="3"/>
        <v>-0.029602049301203692</v>
      </c>
      <c r="G22" s="104"/>
      <c r="H22" s="109">
        <f t="shared" si="8"/>
        <v>10</v>
      </c>
      <c r="I22" s="109">
        <f t="shared" si="4"/>
        <v>-0.10471975511965975</v>
      </c>
      <c r="J22" s="109">
        <f t="shared" si="5"/>
        <v>-0.09626918651901661</v>
      </c>
      <c r="K22" s="105">
        <f t="shared" si="6"/>
        <v>-0.8764111417628335</v>
      </c>
      <c r="M22" s="77">
        <f t="shared" si="0"/>
        <v>-0.013673318335174673</v>
      </c>
      <c r="N22" s="77">
        <f t="shared" si="1"/>
        <v>-0.9978343591281041</v>
      </c>
    </row>
    <row r="23" spans="2:14" ht="12.75">
      <c r="B23" s="104"/>
      <c r="C23" s="109">
        <f t="shared" si="7"/>
        <v>11</v>
      </c>
      <c r="D23" s="109">
        <f t="shared" si="2"/>
        <v>-0.6784723960875707</v>
      </c>
      <c r="E23" s="105">
        <f t="shared" si="3"/>
        <v>-0.010658296100196196</v>
      </c>
      <c r="G23" s="104"/>
      <c r="H23" s="109">
        <f t="shared" si="8"/>
        <v>11</v>
      </c>
      <c r="I23" s="109">
        <f t="shared" si="4"/>
        <v>-0.06283185307179584</v>
      </c>
      <c r="J23" s="109">
        <f t="shared" si="5"/>
        <v>-0.061005262962478435</v>
      </c>
      <c r="K23" s="105">
        <f t="shared" si="6"/>
        <v>-0.9554321089144686</v>
      </c>
      <c r="M23" s="77">
        <f t="shared" si="0"/>
        <v>-0.008291208609987817</v>
      </c>
      <c r="N23" s="77">
        <f t="shared" si="1"/>
        <v>-0.9992162500322429</v>
      </c>
    </row>
    <row r="24" spans="2:14" ht="12.75">
      <c r="B24" s="104"/>
      <c r="C24" s="109">
        <f t="shared" si="7"/>
        <v>12</v>
      </c>
      <c r="D24" s="109">
        <f t="shared" si="2"/>
        <v>-0.22619053691090943</v>
      </c>
      <c r="E24" s="105">
        <f t="shared" si="3"/>
        <v>-0.0011843417049384186</v>
      </c>
      <c r="G24" s="104"/>
      <c r="H24" s="109">
        <f t="shared" si="8"/>
        <v>12</v>
      </c>
      <c r="I24" s="109">
        <f t="shared" si="4"/>
        <v>-0.020943951023931984</v>
      </c>
      <c r="J24" s="109">
        <f t="shared" si="5"/>
        <v>-0.020876276061246923</v>
      </c>
      <c r="K24" s="105">
        <f t="shared" si="6"/>
        <v>-0.9950437928648164</v>
      </c>
      <c r="M24" s="77">
        <f t="shared" si="0"/>
        <v>-0.002778341572093505</v>
      </c>
      <c r="N24" s="77">
        <f t="shared" si="1"/>
        <v>-0.999912687098596</v>
      </c>
    </row>
    <row r="25" spans="2:14" ht="12.75">
      <c r="B25" s="104"/>
      <c r="C25" s="109">
        <f t="shared" si="7"/>
        <v>13</v>
      </c>
      <c r="D25" s="109">
        <f t="shared" si="2"/>
        <v>0.22619053691090943</v>
      </c>
      <c r="E25" s="105">
        <f t="shared" si="3"/>
        <v>-0.0011843417049384186</v>
      </c>
      <c r="G25" s="104"/>
      <c r="H25" s="109">
        <f t="shared" si="8"/>
        <v>13</v>
      </c>
      <c r="I25" s="109">
        <f t="shared" si="4"/>
        <v>0.020943951023931984</v>
      </c>
      <c r="J25" s="109">
        <f t="shared" si="5"/>
        <v>0.020876276061246923</v>
      </c>
      <c r="K25" s="105">
        <f t="shared" si="6"/>
        <v>-0.9950437928648164</v>
      </c>
      <c r="M25" s="77">
        <f t="shared" si="0"/>
        <v>0.0027783415720934886</v>
      </c>
      <c r="N25" s="77">
        <f t="shared" si="1"/>
        <v>-0.999912687098596</v>
      </c>
    </row>
    <row r="26" spans="2:14" ht="12.75">
      <c r="B26" s="104"/>
      <c r="C26" s="109">
        <f t="shared" si="7"/>
        <v>14</v>
      </c>
      <c r="D26" s="109">
        <f t="shared" si="2"/>
        <v>0.6784723960875719</v>
      </c>
      <c r="E26" s="105">
        <f t="shared" si="3"/>
        <v>-0.010658296100196196</v>
      </c>
      <c r="G26" s="104"/>
      <c r="H26" s="109">
        <f t="shared" si="8"/>
        <v>14</v>
      </c>
      <c r="I26" s="109">
        <f t="shared" si="4"/>
        <v>0.06283185307179595</v>
      </c>
      <c r="J26" s="109">
        <f t="shared" si="5"/>
        <v>0.061005262962478435</v>
      </c>
      <c r="K26" s="105">
        <f t="shared" si="6"/>
        <v>-0.9554321089144686</v>
      </c>
      <c r="M26" s="77">
        <f t="shared" si="0"/>
        <v>0.00829120860998784</v>
      </c>
      <c r="N26" s="77">
        <f t="shared" si="1"/>
        <v>-0.9992162500322429</v>
      </c>
    </row>
    <row r="27" spans="2:14" ht="12.75">
      <c r="B27" s="104"/>
      <c r="C27" s="109">
        <f t="shared" si="7"/>
        <v>15</v>
      </c>
      <c r="D27" s="109">
        <f t="shared" si="2"/>
        <v>1.1304566548475858</v>
      </c>
      <c r="E27" s="105">
        <f t="shared" si="3"/>
        <v>-0.029602049301203692</v>
      </c>
      <c r="G27" s="104"/>
      <c r="H27" s="109">
        <f t="shared" si="8"/>
        <v>15</v>
      </c>
      <c r="I27" s="109">
        <f t="shared" si="4"/>
        <v>0.1047197551196597</v>
      </c>
      <c r="J27" s="109">
        <f t="shared" si="5"/>
        <v>0.09626918651901661</v>
      </c>
      <c r="K27" s="105">
        <f t="shared" si="6"/>
        <v>-0.8764111417628335</v>
      </c>
      <c r="M27" s="77">
        <f t="shared" si="0"/>
        <v>0.013673318335174657</v>
      </c>
      <c r="N27" s="77">
        <f t="shared" si="1"/>
        <v>-0.9978343591281041</v>
      </c>
    </row>
    <row r="28" spans="2:14" ht="12.75">
      <c r="B28" s="104"/>
      <c r="C28" s="109">
        <f t="shared" si="7"/>
        <v>16</v>
      </c>
      <c r="D28" s="109">
        <f t="shared" si="2"/>
        <v>1.581945057956844</v>
      </c>
      <c r="E28" s="105">
        <f t="shared" si="3"/>
        <v>-0.05800729195170362</v>
      </c>
      <c r="G28" s="104"/>
      <c r="H28" s="109">
        <f t="shared" si="8"/>
        <v>16</v>
      </c>
      <c r="I28" s="109">
        <f t="shared" si="4"/>
        <v>0.14660765716752366</v>
      </c>
      <c r="J28" s="109">
        <f t="shared" si="5"/>
        <v>0.12344343079957021</v>
      </c>
      <c r="K28" s="105">
        <f t="shared" si="6"/>
        <v>-0.7583851046618548</v>
      </c>
      <c r="M28" s="77">
        <f t="shared" si="0"/>
        <v>0.018839791662171358</v>
      </c>
      <c r="N28" s="77">
        <f t="shared" si="1"/>
        <v>-0.9957888076312399</v>
      </c>
    </row>
    <row r="29" spans="2:14" ht="12.75">
      <c r="B29" s="104"/>
      <c r="C29" s="109">
        <f t="shared" si="7"/>
        <v>17</v>
      </c>
      <c r="D29" s="109">
        <f t="shared" si="2"/>
        <v>2.0327395676799096</v>
      </c>
      <c r="E29" s="105">
        <f t="shared" si="3"/>
        <v>-0.09586156457347172</v>
      </c>
      <c r="G29" s="104"/>
      <c r="H29" s="109">
        <f t="shared" si="8"/>
        <v>17</v>
      </c>
      <c r="I29" s="109">
        <f t="shared" si="4"/>
        <v>0.18849555921538763</v>
      </c>
      <c r="J29" s="109">
        <f t="shared" si="5"/>
        <v>0.13933146767706894</v>
      </c>
      <c r="K29" s="105">
        <f t="shared" si="6"/>
        <v>-0.6019588483150393</v>
      </c>
      <c r="M29" s="77">
        <f t="shared" si="0"/>
        <v>0.023709150220309595</v>
      </c>
      <c r="N29" s="77">
        <f t="shared" si="1"/>
        <v>-0.9931118551107087</v>
      </c>
    </row>
    <row r="30" spans="2:14" ht="12.75">
      <c r="B30" s="104"/>
      <c r="C30" s="109">
        <f t="shared" si="7"/>
        <v>18</v>
      </c>
      <c r="D30" s="109">
        <f t="shared" si="2"/>
        <v>2.482642450645918</v>
      </c>
      <c r="E30" s="105">
        <f t="shared" si="3"/>
        <v>-0.14314826303143846</v>
      </c>
      <c r="G30" s="104"/>
      <c r="H30" s="109">
        <f t="shared" si="8"/>
        <v>18</v>
      </c>
      <c r="I30" s="109">
        <f t="shared" si="4"/>
        <v>0.2303834612632515</v>
      </c>
      <c r="J30" s="109">
        <f t="shared" si="5"/>
        <v>0.140775988787321</v>
      </c>
      <c r="K30" s="105">
        <f t="shared" si="6"/>
        <v>-0.40793610189982843</v>
      </c>
      <c r="M30" s="77">
        <f t="shared" si="0"/>
        <v>0.02820460131631369</v>
      </c>
      <c r="N30" s="77">
        <f t="shared" si="1"/>
        <v>-0.9898457187068933</v>
      </c>
    </row>
    <row r="31" spans="2:14" ht="12.75">
      <c r="B31" s="104"/>
      <c r="C31" s="109">
        <f t="shared" si="7"/>
        <v>19</v>
      </c>
      <c r="D31" s="109">
        <f t="shared" si="2"/>
        <v>2.9314563645809737</v>
      </c>
      <c r="E31" s="105">
        <f t="shared" si="3"/>
        <v>-0.19984664581681955</v>
      </c>
      <c r="G31" s="104"/>
      <c r="H31" s="109">
        <f t="shared" si="8"/>
        <v>19</v>
      </c>
      <c r="I31" s="109">
        <f t="shared" si="4"/>
        <v>0.27227136331111534</v>
      </c>
      <c r="J31" s="109">
        <f t="shared" si="5"/>
        <v>0.12466993461373033</v>
      </c>
      <c r="K31" s="105">
        <f t="shared" si="6"/>
        <v>-0.1773171344737854</v>
      </c>
      <c r="M31" s="77">
        <f t="shared" si="0"/>
        <v>0.0322552490009474</v>
      </c>
      <c r="N31" s="77">
        <f t="shared" si="1"/>
        <v>-0.9860419073419774</v>
      </c>
    </row>
    <row r="32" spans="2:14" ht="12.75">
      <c r="B32" s="104"/>
      <c r="C32" s="109">
        <f t="shared" si="7"/>
        <v>20</v>
      </c>
      <c r="D32" s="109">
        <f t="shared" si="2"/>
        <v>3.3789844448689865</v>
      </c>
      <c r="E32" s="105">
        <f t="shared" si="3"/>
        <v>-0.2659318431450224</v>
      </c>
      <c r="G32" s="104"/>
      <c r="H32" s="109">
        <f t="shared" si="8"/>
        <v>20</v>
      </c>
      <c r="I32" s="109">
        <f t="shared" si="4"/>
        <v>0.3141592653589793</v>
      </c>
      <c r="J32" s="109">
        <f t="shared" si="5"/>
        <v>0.08796739171784296</v>
      </c>
      <c r="K32" s="105">
        <f t="shared" si="6"/>
        <v>0.08870415750366334</v>
      </c>
      <c r="M32" s="77">
        <f t="shared" si="0"/>
        <v>0.035797212140484404</v>
      </c>
      <c r="N32" s="77">
        <f t="shared" si="1"/>
        <v>-0.9817604093934723</v>
      </c>
    </row>
    <row r="33" spans="2:14" ht="12.75">
      <c r="B33" s="104"/>
      <c r="C33" s="109">
        <f t="shared" si="7"/>
        <v>21</v>
      </c>
      <c r="D33" s="109">
        <f t="shared" si="2"/>
        <v>3.8250303909029983</v>
      </c>
      <c r="E33" s="105">
        <f t="shared" si="3"/>
        <v>-0.3413748678643742</v>
      </c>
      <c r="G33" s="104"/>
      <c r="H33" s="109">
        <f t="shared" si="8"/>
        <v>21</v>
      </c>
      <c r="I33" s="109">
        <f t="shared" si="4"/>
        <v>0.35604716740684317</v>
      </c>
      <c r="J33" s="109">
        <f t="shared" si="5"/>
        <v>0.02769432944343908</v>
      </c>
      <c r="K33" s="105">
        <f t="shared" si="6"/>
        <v>0.38874372939351076</v>
      </c>
      <c r="M33" s="77">
        <f t="shared" si="0"/>
        <v>0.03877463186034793</v>
      </c>
      <c r="N33" s="77">
        <f t="shared" si="1"/>
        <v>-0.9770687466416689</v>
      </c>
    </row>
    <row r="34" spans="2:14" ht="12.75">
      <c r="B34" s="104"/>
      <c r="C34" s="109">
        <f t="shared" si="7"/>
        <v>22</v>
      </c>
      <c r="D34" s="109">
        <f t="shared" si="2"/>
        <v>4.2693985521891245</v>
      </c>
      <c r="E34" s="105">
        <f t="shared" si="3"/>
        <v>-0.4261426281708083</v>
      </c>
      <c r="G34" s="104"/>
      <c r="H34" s="109">
        <f t="shared" si="8"/>
        <v>22</v>
      </c>
      <c r="I34" s="109">
        <f t="shared" si="4"/>
        <v>0.39793506945470714</v>
      </c>
      <c r="J34" s="109">
        <f t="shared" si="5"/>
        <v>-0.059040852203049</v>
      </c>
      <c r="K34" s="105">
        <f t="shared" si="6"/>
        <v>0.7212314258104513</v>
      </c>
      <c r="M34" s="77">
        <f t="shared" si="0"/>
        <v>0.04114055247293149</v>
      </c>
      <c r="N34" s="77">
        <f t="shared" si="1"/>
        <v>-0.9720409094108265</v>
      </c>
    </row>
    <row r="35" spans="2:14" ht="12.75">
      <c r="B35" s="104"/>
      <c r="C35" s="109">
        <f t="shared" si="7"/>
        <v>23</v>
      </c>
      <c r="D35" s="109">
        <f t="shared" si="2"/>
        <v>4.711894014165318</v>
      </c>
      <c r="E35" s="105">
        <f t="shared" si="3"/>
        <v>-0.5201979421230547</v>
      </c>
      <c r="G35" s="104"/>
      <c r="H35" s="109">
        <f t="shared" si="8"/>
        <v>23</v>
      </c>
      <c r="I35" s="109">
        <f t="shared" si="4"/>
        <v>0.439822971502571</v>
      </c>
      <c r="J35" s="109">
        <f t="shared" si="5"/>
        <v>-0.17503699135171757</v>
      </c>
      <c r="K35" s="105">
        <f t="shared" si="6"/>
        <v>1.0844155663608568</v>
      </c>
      <c r="M35" s="77">
        <f t="shared" si="0"/>
        <v>0.042857661996842086</v>
      </c>
      <c r="N35" s="77">
        <f t="shared" si="1"/>
        <v>-0.9667561896975599</v>
      </c>
    </row>
    <row r="36" spans="2:14" ht="12.75">
      <c r="B36" s="104"/>
      <c r="C36" s="109">
        <f t="shared" si="7"/>
        <v>24</v>
      </c>
      <c r="D36" s="109">
        <f t="shared" si="2"/>
        <v>5.152322683697346</v>
      </c>
      <c r="E36" s="105">
        <f t="shared" si="3"/>
        <v>-0.6234995539518593</v>
      </c>
      <c r="G36" s="104"/>
      <c r="H36" s="109">
        <f t="shared" si="8"/>
        <v>24</v>
      </c>
      <c r="I36" s="109">
        <f t="shared" si="4"/>
        <v>0.48171087355043485</v>
      </c>
      <c r="J36" s="109">
        <f t="shared" si="5"/>
        <v>-0.32299007709735506</v>
      </c>
      <c r="K36" s="105">
        <f t="shared" si="6"/>
        <v>1.4763680684279201</v>
      </c>
      <c r="M36" s="77">
        <f t="shared" si="0"/>
        <v>0.04389888058913619</v>
      </c>
      <c r="N36" s="77">
        <f t="shared" si="1"/>
        <v>-0.9612979306886861</v>
      </c>
    </row>
    <row r="37" spans="2:14" ht="13.5" thickBot="1">
      <c r="B37" s="110"/>
      <c r="C37" s="111">
        <f t="shared" si="7"/>
        <v>25</v>
      </c>
      <c r="D37" s="111">
        <f t="shared" si="2"/>
        <v>5.590491374214447</v>
      </c>
      <c r="E37" s="112">
        <f t="shared" si="3"/>
        <v>-0.7360021521561251</v>
      </c>
      <c r="G37" s="110"/>
      <c r="H37" s="111">
        <f t="shared" si="8"/>
        <v>25</v>
      </c>
      <c r="I37" s="111">
        <f t="shared" si="4"/>
        <v>0.5235987755982988</v>
      </c>
      <c r="J37" s="111">
        <f t="shared" si="5"/>
        <v>-0.5054834331352218</v>
      </c>
      <c r="K37" s="112">
        <f t="shared" si="6"/>
        <v>1.8949900944210647</v>
      </c>
      <c r="M37" s="77">
        <f t="shared" si="0"/>
        <v>0.044247787610619475</v>
      </c>
      <c r="N37" s="77">
        <f t="shared" si="1"/>
        <v>-0.9557522123893806</v>
      </c>
    </row>
    <row r="39" spans="2:9" ht="12.75">
      <c r="B39" s="77" t="s">
        <v>103</v>
      </c>
      <c r="C39" s="77">
        <f>MIN(MIN(D12:D37),MIN(J12:J37),MIN(M12:M37))</f>
        <v>-5.590491374214447</v>
      </c>
      <c r="D39" s="153">
        <f>MAX(MAX(D12:D37),MAX(J12:J37),MAX(M12:M37))</f>
        <v>5.590491374214447</v>
      </c>
      <c r="G39" s="77" t="s">
        <v>104</v>
      </c>
      <c r="H39" s="77">
        <f>MIN(MIN(E12:E37),MIN(K12:K37),MIN(N12:N37))</f>
        <v>-0.999912687098596</v>
      </c>
      <c r="I39" s="77">
        <f>MAX(MAX(E12:E37),MAX(K12:K37),MAX(N12:N37))</f>
        <v>1.8949900944210647</v>
      </c>
    </row>
    <row r="45" ht="13.5" thickBot="1"/>
    <row r="46" spans="2:3" ht="12.75">
      <c r="B46" s="79" t="s">
        <v>5</v>
      </c>
      <c r="C46" s="124">
        <v>233</v>
      </c>
    </row>
    <row r="47" spans="2:3" ht="13.5" thickBot="1">
      <c r="B47" s="87" t="s">
        <v>6</v>
      </c>
      <c r="C47" s="125">
        <v>135</v>
      </c>
    </row>
  </sheetData>
  <sheetProtection/>
  <printOptions/>
  <pageMargins left="0.75" right="0.75" top="1" bottom="1" header="0.4921259845" footer="0.4921259845"/>
  <pageSetup horizontalDpi="96" verticalDpi="96" orientation="landscape" paperSize="9" scale="85" r:id="rId2"/>
  <headerFooter alignWithMargins="0">
    <oddHeader>&amp;L&amp;F&amp;Rle &amp;D à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Meyer</dc:creator>
  <cp:keywords/>
  <dc:description/>
  <cp:lastModifiedBy>Meyer</cp:lastModifiedBy>
  <cp:lastPrinted>2003-06-16T10:36:32Z</cp:lastPrinted>
  <dcterms:created xsi:type="dcterms:W3CDTF">2003-03-24T20:16:01Z</dcterms:created>
  <dcterms:modified xsi:type="dcterms:W3CDTF">2008-10-13T08:59:05Z</dcterms:modified>
  <cp:category/>
  <cp:version/>
  <cp:contentType/>
  <cp:contentStatus/>
</cp:coreProperties>
</file>